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225" windowWidth="10785" windowHeight="9420" tabRatio="647" activeTab="0"/>
  </bookViews>
  <sheets>
    <sheet name="Manual" sheetId="1" r:id="rId1"/>
    <sheet name="Parameters" sheetId="2" state="veryHidden" r:id="rId2"/>
    <sheet name="Bilinguism" sheetId="3" state="veryHidden" r:id="rId3"/>
    <sheet name="Speakers" sheetId="4" state="veryHidden" r:id="rId4"/>
    <sheet name="Timekeeper" sheetId="5" state="veryHidden" r:id="rId5"/>
    <sheet name="Judge 1" sheetId="6" state="veryHidden" r:id="rId6"/>
    <sheet name="Judge 2" sheetId="7" state="veryHidden" r:id="rId7"/>
    <sheet name="Judge 3" sheetId="8" state="veryHidden" r:id="rId8"/>
    <sheet name="Teller" sheetId="9" state="veryHidden" r:id="rId9"/>
    <sheet name="Final" sheetId="10" state="veryHidden" r:id="rId10"/>
    <sheet name="Timekeeper Notices" sheetId="11" state="veryHidden" r:id="rId11"/>
  </sheets>
  <definedNames>
    <definedName name="bilLblCurrent">'Bilinguism'!$Y$7:$Y$279</definedName>
    <definedName name="bilLblEnglish">'Bilinguism'!$Z$7:$Z$279</definedName>
    <definedName name="bilLblFrench">'Bilinguism'!$AA$7:$AA$279</definedName>
    <definedName name="bilListeControl">'Bilinguism'!$N$7:$N$42</definedName>
    <definedName name="bilListeMessage">'Bilinguism'!$G$7:$G$157</definedName>
    <definedName name="bilListePage">'Bilinguism'!$AH$7:$AH$9</definedName>
    <definedName name="bilListeSheet">'Bilinguism'!$T$7:$T$17</definedName>
    <definedName name="bilListeSort">'Bilinguism'!$AC$7:$AC$9</definedName>
    <definedName name="bilListeTrad">'Bilinguism'!$AP$7:$AP$11</definedName>
    <definedName name="BilStyleListe">'Bilinguism'!$A$7:$A$15</definedName>
    <definedName name="bilTradPratique">'Bilinguism'!$Y$244:$Y$255</definedName>
    <definedName name="bilTradRisk">'Bilinguism'!$Y$257:$Y$260</definedName>
    <definedName name="bilTradStatut">'Bilinguism'!$Y$267:$Y$271</definedName>
    <definedName name="bilTradType">'Bilinguism'!$Y$262:$Y$265</definedName>
    <definedName name="bilTradUnit">'Bilinguism'!$Y$273:$Y$275</definedName>
    <definedName name="CAND_TRI">'Speakers'!$C$6:$G$20</definedName>
    <definedName name="CHRONO_DATA_ALL">'Timekeeper'!$E$9:$F$23,'Timekeeper'!$H$9:$I$23,'Timekeeper'!$N$9:$R$23</definedName>
    <definedName name="CHRONO_TABLE">'Timekeeper'!$B$9:$R$23</definedName>
    <definedName name="CND_LANGUE">'Speakers'!$E$6:$E$20</definedName>
    <definedName name="CND_LISTE">'Speakers'!$J$5:$J$20</definedName>
    <definedName name="CND_TOPIC">'Speakers'!$F$6:$F$20</definedName>
    <definedName name="Final_Tri">'Final'!$D$7:$H$21</definedName>
    <definedName name="InstrEN">'Manual'!$D:$D</definedName>
    <definedName name="InstrFR">'Manual'!$C:$C</definedName>
    <definedName name="InstrHome">'Manual'!$B$6</definedName>
    <definedName name="instrVersion">'Manual'!$A$7</definedName>
    <definedName name="JG1_1PAGE_ROWS">'Judge 1'!$10:$16,'Judge 1'!$55:$59,'Judge 1'!$60:$63,'Judge 1'!$102:$107</definedName>
    <definedName name="JG1_CDT_INDEX">'Judge 1'!$B$3</definedName>
    <definedName name="JG1_CMNT_ALL">'Judge 1'!$AA$21:$AO$21</definedName>
    <definedName name="JG1_COL_ALL">'Judge 1'!$J$21:$X$21</definedName>
    <definedName name="JG1_COL_ROWS">'Judge 1'!$17:$19,'Judge 1'!$64:$66</definedName>
    <definedName name="JG1_COL_START">'Judge 1'!$J$21</definedName>
    <definedName name="JG1_DATA_ALL">'Judge 1'!$J$24:$X$25,'Judge 1'!$J$29:$X$34,'Judge 1'!$J$38:$X$40,'Judge 1'!$J$44:$X$46,'Judge 1'!$J$71:$X$72,'Judge 1'!$J$76:$X$81,'Judge 1'!$J$85:$X$87,'Judge 1'!$J$91:$X$93</definedName>
    <definedName name="JG1_DATA_COMMENT">'Judge 1'!$AA$24:$AO$25,'Judge 1'!$AA$29:$AO$34,'Judge 1'!$AA$38:$AO$40,'Judge 1'!$AA$44:$AO$46,'Judge 1'!$AA$52:$AO$54,'Judge 1'!$AA$71:$AO$73,'Judge 1'!$AA$76:$AO$81,'Judge 1'!$AA$85:$AO$88,'Judge 1'!$AA$91:$AO$93,'Judge 1'!$AA$99:$AO$101</definedName>
    <definedName name="JG1_IMPRO_BRUTE">'Judge 1'!$J$95</definedName>
    <definedName name="JG1_IMPRO_FINAL">'Judge 1'!$J$101</definedName>
    <definedName name="JG1_IND_ROWS">'Judge 1'!$10:$11,'Judge 1'!$14:$14</definedName>
    <definedName name="JG1_PICK">'Judge 1'!$C$2</definedName>
    <definedName name="JG1_PREP_BRUTE">'Judge 1'!$J$48</definedName>
    <definedName name="JG1_PREP_FINAL">'Judge 1'!$J$54</definedName>
    <definedName name="JG1_Weight">'Judge 1'!$Z$50</definedName>
    <definedName name="JG1_Weight2">'Judge 1'!$Z$97</definedName>
    <definedName name="JG2_1PAGE_ROWS">'Judge 2'!$10:$16,'Judge 2'!$55:$59,'Judge 2'!$60:$63,'Judge 2'!$102:$106</definedName>
    <definedName name="JG2_CDT_INDEX">'Judge 2'!$B$3</definedName>
    <definedName name="JG2_CMNT_ALL">'Judge 2'!$AA$21:$AO$21</definedName>
    <definedName name="JG2_COL_ALL">'Judge 2'!$J$21:$X$21</definedName>
    <definedName name="JG2_COL_ROWS">'Judge 2'!$17:$19,'Judge 2'!$64:$66</definedName>
    <definedName name="JG2_COL_START">'Judge 2'!$J$21</definedName>
    <definedName name="JG2_DATA_ALL">'Judge 2'!$J$24:$X$25,'Judge 2'!$J$29:$X$34,'Judge 2'!$J$38:$X$40,'Judge 2'!$J$44:$X$46,'Judge 2'!$J$71:$X$72,'Judge 2'!$J$76:$X$81,'Judge 2'!$J$85:$X$87,'Judge 2'!$J$91:$X$93</definedName>
    <definedName name="JG2_DATA_COMMENT">'Judge 2'!$AA$24:$AO$25,'Judge 2'!$AA$29:$AO$34,'Judge 2'!$AA$38:$AO$40,'Judge 2'!$AA$44:$AO$46,'Judge 2'!$AA$52:$AO$54,'Judge 2'!$AA$71:$AO$73,'Judge 2'!$AA$76:$AO$81,'Judge 2'!$AA$85:$AO$88,'Judge 2'!$AA$91:$AO$93,'Judge 2'!$AA$99:$AO$101</definedName>
    <definedName name="JG2_IMPRO_BRUTE">'Judge 2'!$J$95</definedName>
    <definedName name="JG2_IMPRO_FINAL">'Judge 2'!$J$101</definedName>
    <definedName name="JG2_PICK">'Judge 2'!$C$2</definedName>
    <definedName name="JG2_PREP_BRUTE">'Judge 2'!$J$48</definedName>
    <definedName name="JG2_PREP_FINAL">'Judge 2'!$J$54</definedName>
    <definedName name="JG2_weight">'Judge 2'!$Z$50</definedName>
    <definedName name="JG2_Weight2">'Judge 2'!$Z$97</definedName>
    <definedName name="JG3_1PAGE_ROWS">'Judge 3'!$10:$16,'Judge 3'!$55:$58,'Judge 3'!$59:$63,'Judge 3'!$102:$106</definedName>
    <definedName name="JG3_CDT_INDEX">'Judge 3'!$B$3</definedName>
    <definedName name="JG3_CMNT_ALL">'Judge 3'!$AA$21:$AO$21</definedName>
    <definedName name="JG3_COL_ALL">'Judge 3'!$J$21:$X$21</definedName>
    <definedName name="JG3_COL_ROWS">'Judge 3'!$64:$66,'Judge 3'!$17:$19</definedName>
    <definedName name="JG3_COL_START">'Judge 3'!$J$21</definedName>
    <definedName name="JG3_DATA_ALL">'Judge 3'!$J$24:$X$25,'Judge 3'!$J$29:$X$34,'Judge 3'!$J$38:$X$40,'Judge 3'!$J$44:$X$46,'Judge 3'!$J$71:$X$72,'Judge 3'!$J$76:$X$81,'Judge 3'!$J$85:$X$87,'Judge 3'!$J$91:$X$93</definedName>
    <definedName name="JG3_DATA_COMMENT">'Judge 3'!$AA$24:$AO$25,'Judge 3'!$AA$29:$AO$34,'Judge 3'!$AA$38:$AO$40,'Judge 3'!$AA$44:$AO$46,'Judge 3'!$AA$52:$AO$54,'Judge 3'!$AA$71:$AO$73,'Judge 3'!$AA$76:$AO$81,'Judge 3'!$AA$85:$AO$88,'Judge 3'!$AA$91:$AO$93,'Judge 3'!$AA$99:$AO$101</definedName>
    <definedName name="JG3_IMPRO_BRUTE">'Judge 3'!$J$95</definedName>
    <definedName name="JG3_IMPRO_FINAL">'Judge 3'!$J$101</definedName>
    <definedName name="JG3_PICK">'Judge 3'!$C$2</definedName>
    <definedName name="JG3_PREP_BRUTE">'Judge 3'!$J$48</definedName>
    <definedName name="JG3_PREP_FINAL">'Judge 3'!$J$54</definedName>
    <definedName name="JG3_Weight">'Judge 3'!$Z$50</definedName>
    <definedName name="JG3_Weight2">'Judge 3'!$Z$97</definedName>
    <definedName name="limcount" hidden="1">1</definedName>
    <definedName name="parHome">'Parameters'!$A$1</definedName>
    <definedName name="parLangue">'Parameters'!$K$1</definedName>
    <definedName name="ParStyleListe">'Bilinguism'!$A$7:$A$15</definedName>
    <definedName name="_xlnm.Print_Area" localSheetId="2">'Bilinguism'!$G$5:$L$157</definedName>
    <definedName name="_xlnm.Print_Area" localSheetId="5">'Judge 1'!$B$12:$AO$106</definedName>
    <definedName name="_xlnm.Print_Area" localSheetId="6">'Judge 2'!$B$12:$AO$106</definedName>
    <definedName name="_xlnm.Print_Area" localSheetId="7">'Judge 3'!$B$12:$AO$106</definedName>
    <definedName name="_xlnm.Print_Area" localSheetId="1">'Parameters'!$A$1:$I$39</definedName>
    <definedName name="_xlnm.Print_Area" localSheetId="3">'Speakers'!$A$1:$G$22</definedName>
    <definedName name="_xlnm.Print_Titles" localSheetId="5">'Judge 1'!$5:$11</definedName>
    <definedName name="_xlnm.Print_Titles" localSheetId="6">'Judge 2'!$5:$11</definedName>
    <definedName name="_xlnm.Print_Titles" localSheetId="7">'Judge 3'!$5:$11</definedName>
    <definedName name="_xlnm.Print_Titles" localSheetId="0">'Manual'!$1:$5</definedName>
    <definedName name="PRM_CHRONO1">'Parameters'!$D$9</definedName>
    <definedName name="PRM_CHRONO2">'Parameters'!$D$10</definedName>
    <definedName name="PRM_CHRONOMETREUR">'Parameters'!$D$10</definedName>
    <definedName name="PRM_DATE">'Parameters'!$D$3</definedName>
    <definedName name="PRM_IMPRO_DUREE_MAX">'Parameters'!$F$35</definedName>
    <definedName name="PRM_IMPRO_DUREE_MIN">'Parameters'!$F$34</definedName>
    <definedName name="PRM_IMPRO_DUREE_STOP">'Parameters'!$F$36</definedName>
    <definedName name="PRM_IMPRO_PEN_MAX">'Parameters'!$F$39</definedName>
    <definedName name="PRM_IMPRO_PENALITE">'Parameters'!$F$38</definedName>
    <definedName name="PRM_IMPRO_SUJET">'Parameters'!$L$31</definedName>
    <definedName name="PRM_IMPRO_TRANCHE">'Parameters'!$F$37</definedName>
    <definedName name="PRM_JUGE1">'Parameters'!$D$11</definedName>
    <definedName name="PRM_JUGE2">'Parameters'!$D$12</definedName>
    <definedName name="PRM_JUGE3">'Parameters'!$D$13</definedName>
    <definedName name="PRM_LIEU">'Parameters'!$D$5</definedName>
    <definedName name="PRM_LISTE_CADET">'Speakers'!$C$6:$C$20</definedName>
    <definedName name="PRM_LISTE_SUJET_PREP">'Parameters'!$L$18:$L$29</definedName>
    <definedName name="PRM_NB_CANDIDAT">'Speakers'!$D$21</definedName>
    <definedName name="PRM_NIVEAU">'Parameters'!$D$4</definedName>
    <definedName name="PRM_PREP_DUREE_MAX">'Parameters'!$D$35</definedName>
    <definedName name="PRM_PREP_DUREE_MIN">'Parameters'!$D$34</definedName>
    <definedName name="PRM_PREP_DUREE_STOP">'Parameters'!$D$36</definedName>
    <definedName name="PRM_PREP_PEN_MAX">'Parameters'!$D$39</definedName>
    <definedName name="PRM_PREP_PENALITE">'Parameters'!$D$38</definedName>
    <definedName name="PRM_PREP_TRANCHE">'Parameters'!$D$37</definedName>
    <definedName name="PRM_SCRUTATEUR">'Parameters'!$D$8</definedName>
    <definedName name="PRM_TABLE_CADET">'Speakers'!$B$6:$G$20</definedName>
    <definedName name="PRM_TABLE_JUGES">'Parameters'!$C$11:$D$13</definedName>
    <definedName name="prmMaxWeight">'Parameters'!$M$43</definedName>
    <definedName name="prmPrintmode">'Parameters'!$M$36</definedName>
    <definedName name="SCRUT_TABLE">'Teller'!$B$9:$AC$23</definedName>
    <definedName name="sencount" hidden="1">1</definedName>
  </definedNames>
  <calcPr fullCalcOnLoad="1"/>
</workbook>
</file>

<file path=xl/sharedStrings.xml><?xml version="1.0" encoding="utf-8"?>
<sst xmlns="http://schemas.openxmlformats.org/spreadsheetml/2006/main" count="929" uniqueCount="486">
  <si>
    <t>BIL_Confidential</t>
  </si>
  <si>
    <t>BIL_Cur_0</t>
  </si>
  <si>
    <t>BIL_Cur_2</t>
  </si>
  <si>
    <t>BIL_CurDay_0</t>
  </si>
  <si>
    <t>BIL_CurDay_2</t>
  </si>
  <si>
    <t>BIL_Day</t>
  </si>
  <si>
    <t>BIL_EqualCur_0</t>
  </si>
  <si>
    <t>BIL_CurKilo</t>
  </si>
  <si>
    <t>BIL_HourDay</t>
  </si>
  <si>
    <t>Bil</t>
  </si>
  <si>
    <t>Cand</t>
  </si>
  <si>
    <t>Chrono</t>
  </si>
  <si>
    <t>Affiche</t>
  </si>
  <si>
    <t>Final</t>
  </si>
  <si>
    <t>Juge1</t>
  </si>
  <si>
    <t>Juge2</t>
  </si>
  <si>
    <t>Juge3</t>
  </si>
  <si>
    <t>Param</t>
  </si>
  <si>
    <t>Scrut</t>
  </si>
  <si>
    <t>Judge 3</t>
  </si>
  <si>
    <t>Judge 2</t>
  </si>
  <si>
    <t>Judge 1</t>
  </si>
  <si>
    <t>Affiches Chrono</t>
  </si>
  <si>
    <t>Candidats</t>
  </si>
  <si>
    <t>cmdLangage</t>
  </si>
  <si>
    <t>cmdTri</t>
  </si>
  <si>
    <t>Sort based on Sequence</t>
  </si>
  <si>
    <t>Trier selon la séquence</t>
  </si>
  <si>
    <t>OptTous</t>
  </si>
  <si>
    <t>Tous</t>
  </si>
  <si>
    <t>OptCadet</t>
  </si>
  <si>
    <t>chkImpro</t>
  </si>
  <si>
    <t>chkPrep</t>
  </si>
  <si>
    <t>Prepared</t>
  </si>
  <si>
    <t>cmdPrint</t>
  </si>
  <si>
    <t>CmdReset</t>
  </si>
  <si>
    <t>Reset Data</t>
  </si>
  <si>
    <t>Level</t>
  </si>
  <si>
    <t>Location</t>
  </si>
  <si>
    <t>Compétition d'art oratoire</t>
  </si>
  <si>
    <t>Effective Speaking Competition</t>
  </si>
  <si>
    <t>Staffing</t>
  </si>
  <si>
    <t>Prepared Topic 1</t>
  </si>
  <si>
    <t>Prepared Topic 2</t>
  </si>
  <si>
    <t>Prepared Topic 3</t>
  </si>
  <si>
    <t>Prepared Topic 4</t>
  </si>
  <si>
    <t>Prepared Topic 5</t>
  </si>
  <si>
    <t>Target Duration</t>
  </si>
  <si>
    <t>Maximum Duration</t>
  </si>
  <si>
    <t>Penalty Steps Duration</t>
  </si>
  <si>
    <t>Penalty Per Steps</t>
  </si>
  <si>
    <t>Maximim Penalty</t>
  </si>
  <si>
    <t>GENERAL</t>
  </si>
  <si>
    <t xml:space="preserve"> Secondes</t>
  </si>
  <si>
    <t xml:space="preserve"> Points</t>
  </si>
  <si>
    <t xml:space="preserve"> Seconds</t>
  </si>
  <si>
    <t>Compétition d'art oratoire au niveau</t>
  </si>
  <si>
    <t>Tenue le</t>
  </si>
  <si>
    <t>Held on</t>
  </si>
  <si>
    <t>à</t>
  </si>
  <si>
    <t>at</t>
  </si>
  <si>
    <t>Squadron/Region</t>
  </si>
  <si>
    <t>Draw Sequence</t>
  </si>
  <si>
    <t>Séquence du tirage</t>
  </si>
  <si>
    <t>Nombre de candidats</t>
  </si>
  <si>
    <t>Arrêt après</t>
  </si>
  <si>
    <t>Stop after</t>
  </si>
  <si>
    <t>Instructions pour montrer les affiches</t>
  </si>
  <si>
    <t>Durée</t>
  </si>
  <si>
    <t>Max. de</t>
  </si>
  <si>
    <t>PREPARED SPEECH</t>
  </si>
  <si>
    <t>Duration</t>
  </si>
  <si>
    <t>TOTAL PENALTY</t>
  </si>
  <si>
    <t>Faults</t>
  </si>
  <si>
    <t>Max. of</t>
  </si>
  <si>
    <t>Affiches</t>
  </si>
  <si>
    <t>30 secondes</t>
  </si>
  <si>
    <t>1 minute</t>
  </si>
  <si>
    <t>2 minutes</t>
  </si>
  <si>
    <t>30 seconds</t>
  </si>
  <si>
    <t>STOP</t>
  </si>
  <si>
    <t xml:space="preserve"> dans le discours:  montrer</t>
  </si>
  <si>
    <t xml:space="preserve"> In the speech: show</t>
  </si>
  <si>
    <r>
      <t>1</t>
    </r>
    <r>
      <rPr>
        <vertAlign val="superscript"/>
        <sz val="10"/>
        <rFont val="Arial"/>
        <family val="2"/>
      </rPr>
      <t>er</t>
    </r>
  </si>
  <si>
    <r>
      <t>2</t>
    </r>
    <r>
      <rPr>
        <vertAlign val="superscript"/>
        <sz val="10"/>
        <rFont val="Arial"/>
        <family val="2"/>
      </rPr>
      <t>e</t>
    </r>
  </si>
  <si>
    <r>
      <t>3</t>
    </r>
    <r>
      <rPr>
        <vertAlign val="superscript"/>
        <sz val="10"/>
        <rFont val="Arial"/>
        <family val="2"/>
      </rPr>
      <t>e</t>
    </r>
  </si>
  <si>
    <t>SPEAKER NAME</t>
  </si>
  <si>
    <t>JUDGE</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</si>
  <si>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</si>
  <si>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</si>
  <si>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</si>
  <si>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t>Date</t>
  </si>
  <si>
    <t>Niveau</t>
  </si>
  <si>
    <t>Endroit</t>
  </si>
  <si>
    <t>Personnel</t>
  </si>
  <si>
    <t>Scrutateur</t>
  </si>
  <si>
    <t>Juge 1</t>
  </si>
  <si>
    <t>Juge 2</t>
  </si>
  <si>
    <t>Juge 3</t>
  </si>
  <si>
    <t>Nom</t>
  </si>
  <si>
    <t>Escadron/Région</t>
  </si>
  <si>
    <t>Langue</t>
  </si>
  <si>
    <t>Préparé</t>
  </si>
  <si>
    <t>Durée limite</t>
  </si>
  <si>
    <t>Impromptu</t>
  </si>
  <si>
    <t>Durée cible</t>
  </si>
  <si>
    <t>FEUILLE DU SCRUTATEUR</t>
  </si>
  <si>
    <t>DISCOURS PRÉPARÉ</t>
  </si>
  <si>
    <t>DISCOURS IMPROMPTU</t>
  </si>
  <si>
    <t>FINAL</t>
  </si>
  <si>
    <t>#</t>
  </si>
  <si>
    <t>ESC./RÉGION</t>
  </si>
  <si>
    <t>TOTAL</t>
  </si>
  <si>
    <t>JUGE</t>
  </si>
  <si>
    <t>A</t>
  </si>
  <si>
    <t>B</t>
  </si>
  <si>
    <t>A + B</t>
  </si>
  <si>
    <t>FEUILLE DU CHRONOMÉTREUR</t>
  </si>
  <si>
    <t>TOTAL: FAUTES DE DURÉE</t>
  </si>
  <si>
    <t>CANDIDAT</t>
  </si>
  <si>
    <t>Fautes</t>
  </si>
  <si>
    <t>Chronométreur</t>
  </si>
  <si>
    <t>Commentaires</t>
  </si>
  <si>
    <t>Discours préparé</t>
  </si>
  <si>
    <t>Introduction</t>
  </si>
  <si>
    <t>A su soulever l'intérêt et la curiosité</t>
  </si>
  <si>
    <t>Présentation efficace et pertinente</t>
  </si>
  <si>
    <t>Développement</t>
  </si>
  <si>
    <t>Information complète et présentée logiquement</t>
  </si>
  <si>
    <t>Connaissance du sujet</t>
  </si>
  <si>
    <t>Originalité du discours</t>
  </si>
  <si>
    <t>A manié la langue avec pertinence et efficacité</t>
  </si>
  <si>
    <t xml:space="preserve">A respecté le thème </t>
  </si>
  <si>
    <t xml:space="preserve">A respecté la grammaire, a bien formulé et structuré ses phrases </t>
  </si>
  <si>
    <t>Conclusion</t>
  </si>
  <si>
    <t>A su transmettre ses idées à l'auditoire</t>
  </si>
  <si>
    <t>Récapitulation</t>
  </si>
  <si>
    <t>Logique : A résumé de ce qui a été dit</t>
  </si>
  <si>
    <t>Présentation et style</t>
  </si>
  <si>
    <t>Débit</t>
  </si>
  <si>
    <t>Discours impromptu</t>
  </si>
  <si>
    <t>RANG</t>
  </si>
  <si>
    <t>NOTE</t>
  </si>
  <si>
    <t>Je certifie cette copie conforme à mes observations de la compétition</t>
  </si>
  <si>
    <t>Durée des tranches</t>
  </si>
  <si>
    <t>Pénalité par tranche</t>
  </si>
  <si>
    <t>Pénalité maximale</t>
  </si>
  <si>
    <t>Sujet préparé 1</t>
  </si>
  <si>
    <t>Sujet préparé 2</t>
  </si>
  <si>
    <t>Sujet préparé 3</t>
  </si>
  <si>
    <t>Sujet préparé 4</t>
  </si>
  <si>
    <t>Sujet préparé 5</t>
  </si>
  <si>
    <t>Sujet Impromptu</t>
  </si>
  <si>
    <t>Liste des candidats</t>
  </si>
  <si>
    <t>Candidat(e):</t>
  </si>
  <si>
    <t>Titre du discours</t>
  </si>
  <si>
    <t>S'est adressé à l'auditoire avec enthousiasme et confiance et a établi un contact oculaire</t>
  </si>
  <si>
    <t>Posture pertinente; audibilité, prononciation et articulation exactes</t>
  </si>
  <si>
    <t>Note Brute</t>
  </si>
  <si>
    <t>Note Finale</t>
  </si>
  <si>
    <t>Max</t>
  </si>
  <si>
    <t>Critères</t>
  </si>
  <si>
    <t>Résultats Finaux</t>
  </si>
  <si>
    <t>NOM DE L'ORATEUR OU DE L'ORATRICE</t>
  </si>
  <si>
    <t>min</t>
  </si>
  <si>
    <t>sec</t>
  </si>
  <si>
    <t>ARRÊT
STOP</t>
  </si>
  <si>
    <t xml:space="preserve">Information on Bilinguism:  </t>
  </si>
  <si>
    <t>This sheet must be maintained whenever there are changes on other sheets.</t>
  </si>
  <si>
    <t>Styles</t>
  </si>
  <si>
    <t>Input &amp; Error Messages</t>
  </si>
  <si>
    <t xml:space="preserve"> </t>
  </si>
  <si>
    <t>Controls</t>
  </si>
  <si>
    <t>Sheets</t>
  </si>
  <si>
    <t>Labels</t>
  </si>
  <si>
    <t>Sort List</t>
  </si>
  <si>
    <t>PagePrintSetup</t>
  </si>
  <si>
    <t>TranslateListOfCode</t>
  </si>
  <si>
    <t>Names</t>
  </si>
  <si>
    <t>English</t>
  </si>
  <si>
    <t>French</t>
  </si>
  <si>
    <t>Test</t>
  </si>
  <si>
    <t>Name</t>
  </si>
  <si>
    <t>Message Type</t>
  </si>
  <si>
    <t>En. Title</t>
  </si>
  <si>
    <t xml:space="preserve">En. Message </t>
  </si>
  <si>
    <t>Fr. Title</t>
  </si>
  <si>
    <t>Fr. Message</t>
  </si>
  <si>
    <t>Sheet</t>
  </si>
  <si>
    <t>Control</t>
  </si>
  <si>
    <t>Type</t>
  </si>
  <si>
    <t>CodeName</t>
  </si>
  <si>
    <t>Grouping</t>
  </si>
  <si>
    <t>Current</t>
  </si>
  <si>
    <t>List</t>
  </si>
  <si>
    <t>SortRange</t>
  </si>
  <si>
    <t>Sort Column</t>
  </si>
  <si>
    <t>Value Col</t>
  </si>
  <si>
    <t>Left</t>
  </si>
  <si>
    <t>Center</t>
  </si>
  <si>
    <t>Right</t>
  </si>
  <si>
    <t>Left fr.</t>
  </si>
  <si>
    <t>Center fr.</t>
  </si>
  <si>
    <t>Right fr.</t>
  </si>
  <si>
    <t>Target</t>
  </si>
  <si>
    <t>Source</t>
  </si>
  <si>
    <t>Sheet1</t>
  </si>
  <si>
    <t>Print</t>
  </si>
  <si>
    <t>&amp;8LGS Group -- &amp;F</t>
  </si>
  <si>
    <t>&amp;"Arial Black,Bold"&amp;8--  CONFIDENTIAL --</t>
  </si>
  <si>
    <t>&amp;8&amp;D &amp;T</t>
  </si>
  <si>
    <t>&amp;8Groupe LGS -- &amp;F</t>
  </si>
  <si>
    <t>&amp;"Arial Black,Bold"&amp;8--  CONFIDENTIEL --</t>
  </si>
  <si>
    <t>E</t>
  </si>
  <si>
    <t>C</t>
  </si>
  <si>
    <t>To English</t>
  </si>
  <si>
    <t>Parameters</t>
  </si>
  <si>
    <t>Paramètres</t>
  </si>
  <si>
    <t>Sheet6</t>
  </si>
  <si>
    <t>Sheet12</t>
  </si>
  <si>
    <t>Imprimer</t>
  </si>
  <si>
    <t>Comments</t>
  </si>
  <si>
    <t>Bilinguism</t>
  </si>
  <si>
    <t>Bilingue</t>
  </si>
  <si>
    <t>Final Results</t>
  </si>
  <si>
    <t>RANK</t>
  </si>
  <si>
    <t>SCORE</t>
  </si>
  <si>
    <t>Juge</t>
  </si>
  <si>
    <t>en Français</t>
  </si>
  <si>
    <t>en Anglais</t>
  </si>
  <si>
    <t>Score</t>
  </si>
  <si>
    <t>Moins pénalité de temps</t>
  </si>
  <si>
    <t>less time penalty</t>
  </si>
  <si>
    <t>maximum</t>
  </si>
  <si>
    <t>points</t>
  </si>
  <si>
    <t>faults</t>
  </si>
  <si>
    <t>Final Score</t>
  </si>
  <si>
    <t>Aroused interests</t>
  </si>
  <si>
    <t>Effective and appropriate presentation</t>
  </si>
  <si>
    <t>Body of Speech</t>
  </si>
  <si>
    <t>Information complete &amp; logically presented</t>
  </si>
  <si>
    <t>Knowledge about the subject</t>
  </si>
  <si>
    <t>Speech developed with originality</t>
  </si>
  <si>
    <t>Proper and effective use of language</t>
  </si>
  <si>
    <t>Kept to topic</t>
  </si>
  <si>
    <t>Correct grammar</t>
  </si>
  <si>
    <t>Left audience with an appreciation of topic</t>
  </si>
  <si>
    <t>Sums up material</t>
  </si>
  <si>
    <t>Logical: a capsule of what has been said</t>
  </si>
  <si>
    <t>Delivery and Style</t>
  </si>
  <si>
    <t>Spoke to audience with enthusiasm, confidence and eye contact</t>
  </si>
  <si>
    <t>Rate of delivery</t>
  </si>
  <si>
    <t>Proper stance, audible, correct pronunciation &amp; enunciation</t>
  </si>
  <si>
    <t>Speech Topic</t>
  </si>
  <si>
    <t>Prepared Speech</t>
  </si>
  <si>
    <t>In French</t>
  </si>
  <si>
    <t>in English</t>
  </si>
  <si>
    <t>Judge</t>
  </si>
  <si>
    <t>Criteria</t>
  </si>
  <si>
    <t>Impromptu Speech</t>
  </si>
  <si>
    <t>Impromptu Topic</t>
  </si>
  <si>
    <t>IMPROMPTU SPEECH</t>
  </si>
  <si>
    <t>IMP</t>
  </si>
  <si>
    <t>PREP</t>
  </si>
  <si>
    <t>Effacer les 
données</t>
  </si>
  <si>
    <t>En français</t>
  </si>
  <si>
    <t>JG1_PICK</t>
  </si>
  <si>
    <t>JG1_DATA_ALL</t>
  </si>
  <si>
    <t>Candidat</t>
  </si>
  <si>
    <t>Veuillez choisir un candidat de la liste.</t>
  </si>
  <si>
    <t>Note</t>
  </si>
  <si>
    <t>The score must be between 0 and the maximum allowed for the criteria.</t>
  </si>
  <si>
    <t>La note doit être entre 0 et le maximum prévu pour le critère.</t>
  </si>
  <si>
    <t>JG2_PICK</t>
  </si>
  <si>
    <t>JG2_DATA_ALL</t>
  </si>
  <si>
    <t>JG3_PICK</t>
  </si>
  <si>
    <t>JG3_DATA_ALL</t>
  </si>
  <si>
    <t>CND_LANGUE</t>
  </si>
  <si>
    <t>Please select a language code from the list.</t>
  </si>
  <si>
    <t>Language</t>
  </si>
  <si>
    <t>Veuillez choisir un code de langue de la liste.</t>
  </si>
  <si>
    <t>CND_TOPIC</t>
  </si>
  <si>
    <t>Topic</t>
  </si>
  <si>
    <t>Please select a topic from the list.</t>
  </si>
  <si>
    <t>Sujet</t>
  </si>
  <si>
    <t>Veuillez choisir un sujet de la liste.</t>
  </si>
  <si>
    <t>Français</t>
  </si>
  <si>
    <t>Anglais</t>
  </si>
  <si>
    <t>Date (YYYY-MM-DD)</t>
  </si>
  <si>
    <t>Date (AAAA-MM-JJ)</t>
  </si>
  <si>
    <t>PRM_DATE</t>
  </si>
  <si>
    <t>Invalid Date</t>
  </si>
  <si>
    <t>Please enter a valid date in the format YYYY-MM-DD.</t>
  </si>
  <si>
    <t>Date invalide</t>
  </si>
  <si>
    <t>Veuillez inscrire une date dans le format AAAA-MM-JJ.</t>
  </si>
  <si>
    <t>Teller</t>
  </si>
  <si>
    <t>TELLER WORKSHEET</t>
  </si>
  <si>
    <t>Aroused interest</t>
  </si>
  <si>
    <t>Knowledgeable about the subject</t>
  </si>
  <si>
    <t>I certify this copy conforms to my observations of the competition</t>
  </si>
  <si>
    <t>TIMEKEEPER WORKSHEET</t>
  </si>
  <si>
    <t>Instructions for the Timekeeper</t>
  </si>
  <si>
    <t>Timekeeper</t>
  </si>
  <si>
    <t>Timekeeper Notices</t>
  </si>
  <si>
    <t>Ligue des cadets de l'air</t>
  </si>
  <si>
    <t>Outil de pointage pour la compétition d'art oratoire</t>
  </si>
  <si>
    <t>Guide d'utilisation</t>
  </si>
  <si>
    <t>Cet outil a été développé dans le but de simplifier et d'uniformiser la compilation des résultats des compétitions d'art oratoire.  L'outil est conforme aux règles établies par le palier national de la Ligue des cadets de l'air.</t>
  </si>
  <si>
    <t>Cet outil se veut conviviale, tout en étant flexible.  Il est conçu pour être utilisé durant la journée de la compétition.  Il est par contre souhaitable, afin d'accélérer le début de la journée, que certaines informations soient saisies à l'avance. Aussi, prévoir une imprimante sur place si vous désirez produire les copies papier de travail pré-complété.  Si ce n’est pas possible, imprimer les copies de travail avant de saisir le nom des candidats</t>
  </si>
  <si>
    <t>Ce guide explique comment utiliser l’outil. Il explique les différents onglets qui composent le chiffrier. L’outil a été développé à partir de MS Excel 2003, mais devrait être compatible aux versions 2000 et 2007 de MS Excel.</t>
  </si>
  <si>
    <t>Onglet Paramètres</t>
  </si>
  <si>
    <t xml:space="preserve">Cet onglet permet de documenter les caractéristiques de la compétition.  Vous devez y inscrire la date, le niveau (local, régional, provincial) et l’endroit de la compétition. Ces informations serviront à identifier les pages imprimées des onglets.  </t>
  </si>
  <si>
    <t>Vous devez aussi inscrire le nom du scrutateur, du chronométreur et des trois juges.</t>
  </si>
  <si>
    <t>Onglet Candidats</t>
  </si>
  <si>
    <t>Cet onglet peut être compléter dès que les noms des participants sont connus.  Pour chaque candidat, on doit indiquer le nom (on recommande le format : NOM DE FAMILLE, Prénom), l’unité d’appartenance : escadron, région ou province lorsque pertinent;  la langue choisi par le candidat pour faire son discours (choisir FR pour français et EN pour anglais) et le sujet choisi pour le discours préparé.</t>
  </si>
  <si>
    <t>En début de journée, vous procéderez au tirage au sort de l’ordre dans lequel les candidats vont faire leur discours. Vous devez inscrire l’ordre sous la colonne « Séquence du tirage » puis cliquer pour trier les noms dans cet ordre.  Prendre note que le numéro du candidat apparaissant dans la première colonne (« # ») est celui utilisé par tous les autres onglets.  Il n’est donc pas possible de trier les candidats si des informations ont été saisies dans l’onglet du chronométreur ou ceux des juges.</t>
  </si>
  <si>
    <t>Onglet Chronométreur</t>
  </si>
  <si>
    <t>Cet onglet sert à saisir la durée des discours préparé et impromptu.  Les noms des candidats s’afficheront automatiquement à partir de la liste saisie dans l’onglet Candidats.  Il suffit d’inscrire la durée des discours.  Par exemple, si le discours préparé d’un candidat a durée 5½ minutes, il faut inscrire 5 dans la colonne Durée – min et 30 dans la colonne Durée – sec correspondant au discours préparé.  L’outil calcul automatiquement les fautes de temps en fonction des paramètres établis.</t>
  </si>
  <si>
    <t>Il est aussi possible de saisir un commentaire pour documenter une circonstance particulière.</t>
  </si>
  <si>
    <t>Onglets Juge (1 à 3)</t>
  </si>
  <si>
    <t>Les trois onglets Juge sont construits de la même façon.  Ils servent à documenter les résultats détaillés des évaluations de chacun des juges pour tous les candidats.  Ces onglets comportent une zone de contrôle dans le haut de la page, la liste des critères pour le discours préparé suivi de la liste des critères pour le discours impromptu. Utiliser le curseur de défilement vertical pour naviguer dans la page.</t>
  </si>
  <si>
    <t>Avant de saisir les pointages, on doit choisir le candidat approprié dans la liste déroulante situé dans la zone de contrôle. La page s’ajustera alors pour afficher la colonne de pointage correspondante au numéro du candidat choisi.</t>
  </si>
  <si>
    <t xml:space="preserve">On doit inscrire le pointage de chaque critère. Le pointage doit être entre 0 et le maximum permit pour ce critère. Les décimales (par exemple 1.5 ou 2.25) sont permises.  </t>
  </si>
  <si>
    <t>Les fautes de temps se retrouvent automatiquement dans les cases appropriées à partir de l’onglet Chronométreur.</t>
  </si>
  <si>
    <t>Il est possible d’inscrire les commentaires d’évaluation du juge si ont désire les conserver.</t>
  </si>
  <si>
    <t>Impressions</t>
  </si>
  <si>
    <t>Effacer les données</t>
  </si>
  <si>
    <t>Comme son nom l’indique, ce bouton efface TOUTES les données saisies dans cette feuille. Pour TOUS les candidats, pas seulement celui affiché. Ne soyez donc pas surpris si le programme vous demande de confirmer votre choix deux fois plutôt qu’une.</t>
  </si>
  <si>
    <t>Onglet Scrutateur</t>
  </si>
  <si>
    <t>Cet onglet récupère l’ensemble des résultats de tous les candidats dans un seule page. Il n’est pas possible d’inscrire ou de modifier les informations sur cette page, mais il est possible de l’imprimer en utilisant les fonctions standards de MS Excel.</t>
  </si>
  <si>
    <t>Onglet Final</t>
  </si>
  <si>
    <t>Cet onglet affiche les candidats triés selon leur résultat, le meilleur étant en tête de liste. Il n’est pas possible d’inscrire ou de modifier les informations sur cette page, mais il est possible de l’imprimer en utilisant les fonctions standards de MS Excel.</t>
  </si>
  <si>
    <t>Onglet Affiches</t>
  </si>
  <si>
    <t>Cet onglet contient des affiches pour le chronométreur qui peuvent être imprimées.  Elles servent à indiquer au candidat le temps qu’il reste selon les instructions incluses dans le bas de l’ongle Chronométreur.</t>
  </si>
  <si>
    <t>Air Cadet League of Canada</t>
  </si>
  <si>
    <t>This tool was created in order to simplify and standardize the compilation of the results for the Effective Speaking Competition.  It is based on the rules of the National Air Cadet League for this competition.</t>
  </si>
  <si>
    <t>Parameter Tab</t>
  </si>
  <si>
    <t>This tab allows you to enter the general information for the competition.  You will have to fill in the date, level (local, regional or provincial) and the location. The information will identify the printed forms.</t>
  </si>
  <si>
    <t>You will also need to fill in the names of the teller, the timekeeper and the three judges.</t>
  </si>
  <si>
    <t>Timekeeper Tab</t>
  </si>
  <si>
    <t>Judge Tabs (1 to 3)</t>
  </si>
  <si>
    <t>All three tabs are constructed on the same pattern. They are used to document the detailed evaluation and scoring of the judges. The tabs have a “control” area on the top of the page, the criteria for the prepared speech, followed by the criteria for the impromptu one.  You can use the vertical scroll bar to navigate in the form.</t>
  </si>
  <si>
    <t>You must enter the score for each criterion. The score must be between 0 and the maximum allowed for the criterion. Decimals, such as 1.5 or 2.25, are allowed.</t>
  </si>
  <si>
    <t>Finally, it is possible to enter the judge’s comments in the last column.</t>
  </si>
  <si>
    <t>Printing</t>
  </si>
  <si>
    <t>Reset data</t>
  </si>
  <si>
    <t>Teller Tab</t>
  </si>
  <si>
    <t>This is a display only tab, which consolidates all the data.  You can not change information on this tab, but it can be printed using the standard Excel feature.</t>
  </si>
  <si>
    <t>Final Tab</t>
  </si>
  <si>
    <t>Timekeeper Notices Tab</t>
  </si>
  <si>
    <t>User Manual</t>
  </si>
  <si>
    <t>Scoring Worksheet Tool for the 
Effective Speaking Competition</t>
  </si>
  <si>
    <r>
      <t xml:space="preserve">Prendre note que cet outil requiert les « macros » pour fonctionner normalement. À l’ouverture du fichier, MS Excel vous demandera s’il doit activer ou non les macros.  Vous devez répondre que les macros doivent être activées.  Si  MS Excel ne vous pose pas la question, il est possible que le paramètre de la protection soit fixé trop haut. Suivez alors les instructions ci-dessous pour le corriger :
1. Fermer le fichier sans le sauvegarder
2. Dans MS Excel, aller dans le menu </t>
    </r>
    <r>
      <rPr>
        <b/>
        <sz val="10"/>
        <color indexed="12"/>
        <rFont val="Verdana"/>
        <family val="2"/>
      </rPr>
      <t xml:space="preserve">Outils &gt; Macro &gt; Sécurité
</t>
    </r>
    <r>
      <rPr>
        <sz val="10"/>
        <color indexed="12"/>
        <rFont val="Verdana"/>
        <family val="2"/>
      </rPr>
      <t xml:space="preserve">3. Fixer le niveau de sécurité à </t>
    </r>
    <r>
      <rPr>
        <b/>
        <sz val="10"/>
        <color indexed="12"/>
        <rFont val="Verdana"/>
        <family val="2"/>
      </rPr>
      <t>Médium</t>
    </r>
    <r>
      <rPr>
        <sz val="10"/>
        <color indexed="12"/>
        <rFont val="Verdana"/>
        <family val="2"/>
      </rPr>
      <t xml:space="preserve">
4. Ouvrir à nouveau le fichier</t>
    </r>
  </si>
  <si>
    <r>
      <t xml:space="preserve">Please note that this worksheet requires macros to function properly. When you open the file, MS Excel should ask you whether or not you want to enable the macros.  Answer that it should enable the macros. If MS Excel does not ask you this question, it is possible the security level is set too high.  Follow these instructions to set it correctly:
1. Close the file without saving
2. From MS Excel menu, go to </t>
    </r>
    <r>
      <rPr>
        <b/>
        <sz val="10"/>
        <color indexed="12"/>
        <rFont val="Verdana"/>
        <family val="2"/>
      </rPr>
      <t xml:space="preserve">Tools &gt; Macro &gt; Security </t>
    </r>
    <r>
      <rPr>
        <sz val="10"/>
        <color indexed="12"/>
        <rFont val="Verdana"/>
        <family val="2"/>
      </rPr>
      <t xml:space="preserve">
3. Set the security level to </t>
    </r>
    <r>
      <rPr>
        <b/>
        <sz val="10"/>
        <color indexed="12"/>
        <rFont val="Verdana"/>
        <family val="2"/>
      </rPr>
      <t>Medium</t>
    </r>
    <r>
      <rPr>
        <sz val="10"/>
        <color indexed="12"/>
        <rFont val="Verdana"/>
        <family val="2"/>
      </rPr>
      <t xml:space="preserve">
4. Open the worksheet file</t>
    </r>
    <r>
      <rPr>
        <sz val="12"/>
        <rFont val="Times New Roman"/>
        <family val="1"/>
      </rPr>
      <t> </t>
    </r>
  </si>
  <si>
    <t>It is bilingual.  You can switch from English to French, and vice-versa, using the «en français» button (which then changes to «To English») located at the upper left of this tab as well as at the upper right of the Parameter tab.  You can switch language at any given time.</t>
  </si>
  <si>
    <t>Guide</t>
  </si>
  <si>
    <t>Manual</t>
  </si>
  <si>
    <t>cmdLang</t>
  </si>
  <si>
    <t>L‘outil est bilingue.  On peut passer du français à l’anglais, et vice-versa, en cliquant sur le bouton « To English » (qui devient alors « en français ») qui se trouve dans la haut, à gauche de cet onglet de même que dans le haut, à droite de l’onglet Paramètres.  On peut changer de langue à n’importe quel moment.</t>
  </si>
  <si>
    <t>This guide explains how to use the Scoring Worksheet.  It describes the various tabs of the worksheet.  This tool was developed using MS Excel 2003, but should be compatible with MS Excel 2000 and 2007.</t>
  </si>
  <si>
    <t xml:space="preserve">The time penalty will be deducted automatically when the duration of the speech is entered in the Timekeeper tab.  </t>
  </si>
  <si>
    <t>Lang.</t>
  </si>
  <si>
    <t>SQN/REGION</t>
  </si>
  <si>
    <t>Speakers</t>
  </si>
  <si>
    <t>Speakers List</t>
  </si>
  <si>
    <t>SPEAKER</t>
  </si>
  <si>
    <t>Speaker</t>
  </si>
  <si>
    <t>Number of speakers</t>
  </si>
  <si>
    <t>Please select a speaker from the list.</t>
  </si>
  <si>
    <t>This tool is user friendly, while remaining flexible.  Although it is meant to be used during the competition, it is advisable that some information be entered in advance in order to speed up the process during the competition. If possible, try to have access to a printer during the competition in order to print pre-filled forms with the speakers’ names.  If you do not have a printer during the competition, then print blank copies of each form before and distribute them to the judges and the timekeepers.</t>
  </si>
  <si>
    <t>Speakers Tab</t>
  </si>
  <si>
    <t>This tab should be completed as soon as the names of the speakers are known.  For each speaker write the name (we recommend the following format:  LAST NAME, First name, Rank); squadron and region; the language used by the speaker for his/her speech (choose FR for French and EN for English into the Lang. column); and the topic of the prepared speech.</t>
  </si>
  <si>
    <t>At the beginning of the day, you will have a draw to establish the order in which the speakers will present their speeches.  You need to write the order under the column «Draw Sequence» then click the button «Sort based on Sequence» to list the names in that order.  Please note that the identification number of the speaker that appears in the first column (“#”) is used throughout the worksheet.  It is not possible to change the order when data have been entered in the Judge or Timekeeper tabs.</t>
  </si>
  <si>
    <t>This tab is used to enter the duration of all the speeches. The speakers' names will be displayed automatically from the list entered in the Speakers tab. Only the duration of the speech must be entered in minutes and seconds.  For example, if the prepared speech for a speaker was 5½ minutes long, then type 5 in the Duration – min column and 30 in the Duration – sec column for the Prepared Speech. The worksheet will automatically compute the appropriate time penalty, if any, based on the parameters.</t>
  </si>
  <si>
    <t>It is also possible to enter a comment for each speaker to document a particular situation.</t>
  </si>
  <si>
    <t xml:space="preserve">Before typing the results, you must select the speaker from the drop list at the top of the page, in the control area.  The tab will then adjust itself to show only the information corresponding to the speaker identification number. </t>
  </si>
  <si>
    <t>As its name suggests, this button will reset (erase) ALL the data in this judge's form for ALL the speakers.  There is no undo possible, so expect the program to double check your intention.</t>
  </si>
  <si>
    <t>This is a display only tab that sorts the speakers from the highest score to the lowest. You can not change information on this tab, but it can be printed using the standard Excel feature.</t>
  </si>
  <si>
    <t>This tab contains notices the timekeeper can use to indicate the remaining time to the speaker, as explained in the Timekeeper tab.  Use the standard Excel feature to print the notices.</t>
  </si>
  <si>
    <t>All Speakers</t>
  </si>
  <si>
    <t>This Speaker</t>
  </si>
  <si>
    <t>Ce candidat</t>
  </si>
  <si>
    <t>ALL SPEAKERS</t>
  </si>
  <si>
    <t>TOUS LES CANDIDATS</t>
  </si>
  <si>
    <t>From the dropdown list, it is possible to select ALL SPEAKERS.  The tab will then display all the score columns side-by-side.  This mode is usefull to compare results and to easily ensure that all scores have been entered.</t>
  </si>
  <si>
    <t>De la liste déroulante, il est possible de choisir TOUS LES CANDIDATS.  La page affiche alors toutes les colonnes de pointage côte à côte.  Ce mode est utile pour comparer les résultats et s'assurer rapidement que toutes les notes ont été saisies.</t>
  </si>
  <si>
    <t>Aide</t>
  </si>
  <si>
    <t>Cet outil a été conçu par Michel Hébert du comité provincial Québec et Vallée de l'Outaouais.</t>
  </si>
  <si>
    <t>Help</t>
  </si>
  <si>
    <t>This tool has been created by Michel Hebert from the Quebec and Ottawa Valley Provincial Committee.</t>
  </si>
  <si>
    <t>version</t>
  </si>
  <si>
    <t>optColonne</t>
  </si>
  <si>
    <t>Column Wide</t>
  </si>
  <si>
    <t>par Colonne</t>
  </si>
  <si>
    <t>cmdPrev</t>
  </si>
  <si>
    <t>Prev.</t>
  </si>
  <si>
    <t>Préc.</t>
  </si>
  <si>
    <t>cmdNext</t>
  </si>
  <si>
    <t>Next</t>
  </si>
  <si>
    <t>Suiv.</t>
  </si>
  <si>
    <t>level</t>
  </si>
  <si>
    <t>Effective Speaking Competition,</t>
  </si>
  <si>
    <t>Prepared Topic 6</t>
  </si>
  <si>
    <t>Prepared Topic 7</t>
  </si>
  <si>
    <t>Prepared Topic 8</t>
  </si>
  <si>
    <t>Prepared Topic 9</t>
  </si>
  <si>
    <t>Prepared Topic 10</t>
  </si>
  <si>
    <t>Sujet préparé 6</t>
  </si>
  <si>
    <t>Sujet préparé 7</t>
  </si>
  <si>
    <t>Sujet préparé 8</t>
  </si>
  <si>
    <t>Sujet préparé 9</t>
  </si>
  <si>
    <t>Sujet préparé 10</t>
  </si>
  <si>
    <t>Poids</t>
  </si>
  <si>
    <t>Pointage des juges</t>
  </si>
  <si>
    <t>Total</t>
  </si>
  <si>
    <t>Grand Total</t>
  </si>
  <si>
    <t>Judges Scoring</t>
  </si>
  <si>
    <t>Weight</t>
  </si>
  <si>
    <t>Weighted Score</t>
  </si>
  <si>
    <t>Total Pondéré</t>
  </si>
  <si>
    <t>chkHideScore</t>
  </si>
  <si>
    <t>Hide Score</t>
  </si>
  <si>
    <t>Sans Notes</t>
  </si>
  <si>
    <t>Time Elapsed</t>
  </si>
  <si>
    <t>Temps Écoulé</t>
  </si>
  <si>
    <t>Select desired mode:</t>
  </si>
  <si>
    <t>When printing from the judge's tab:</t>
  </si>
  <si>
    <t>Preview first</t>
  </si>
  <si>
    <t>Visualiser d'abord</t>
  </si>
  <si>
    <t>Send to default printer directly</t>
  </si>
  <si>
    <t>Envoyer directement à l'imprimante par défaut</t>
  </si>
  <si>
    <t>Pour imprimer à partir des onglets des juges:</t>
  </si>
  <si>
    <t>Choisir le mode désiré:</t>
  </si>
  <si>
    <t>OptPreview</t>
  </si>
  <si>
    <t>optPrint</t>
  </si>
  <si>
    <t>TimeKeeping</t>
  </si>
  <si>
    <t>Chronométrage</t>
  </si>
  <si>
    <t>Competition Topics</t>
  </si>
  <si>
    <t>Sujets du concours</t>
  </si>
  <si>
    <t>Il faut inscrire les sujets pour les discours préparés et celui du discours impromptu.</t>
  </si>
  <si>
    <t>You will need to enter the topics for both the prepared and impromptu speeches.</t>
  </si>
  <si>
    <r>
      <t xml:space="preserve">Les informations dans la section </t>
    </r>
    <r>
      <rPr>
        <b/>
        <sz val="10"/>
        <rFont val="Verdana"/>
        <family val="2"/>
      </rPr>
      <t>Chronométrage</t>
    </r>
    <r>
      <rPr>
        <sz val="10"/>
        <rFont val="Verdana"/>
        <family val="2"/>
      </rPr>
      <t xml:space="preserve"> établissent la manière dont les pénalités de temps sont calculées.  À moins d’instructions spécifiques, les valeurs inscrites ne devraient pas être modifiées car elles correspondent aux règles nationales.</t>
    </r>
  </si>
  <si>
    <r>
      <t xml:space="preserve">The </t>
    </r>
    <r>
      <rPr>
        <b/>
        <sz val="10"/>
        <rFont val="Verdana"/>
        <family val="2"/>
      </rPr>
      <t>Timekeeping</t>
    </r>
    <r>
      <rPr>
        <sz val="10"/>
        <rFont val="Verdana"/>
        <family val="2"/>
      </rPr>
      <t xml:space="preserve"> section provides the criteria by which the time penalties are computed. Unless otherwise prescribed, they should not be modified, since they are based upon the National rules.</t>
    </r>
  </si>
  <si>
    <t>Il est possible de spécifier la destination de l'impression par le bouton "Imprimer" que l'on trouve dans les onglets des juges.  On peut demander la visualisation ou l'envoi directement à l'imprimante par défaut.</t>
  </si>
  <si>
    <t>It is possible to specify the destination of the "Print" button from the Judge's tab. The output can be first previewed or sent directly to the default printer.</t>
  </si>
  <si>
    <t>Pour imprimer les feuilles d’évaluation, il est préférable d’utiliser les fonctions prévues dans la zone de contrôle.  On doit d’abord indiquer si on désire imprimer seulement la feuille affichée ou les feuilles de tous les candidats.  Il faut ensuite indiquer si on désire la feuille du discours prépare ou celle du discours impromptu ou bien les deux.  Il suffit ensuite de cliquer sur le bouton « Imprimer » pour  lancer l’impression sur l’imprimante par défaut.  L'onlget des paramètres permet de spécifier la visualisation des documents à la place.</t>
  </si>
  <si>
    <t>To print the evaluation forms for the judges, it is easier to use the features included in the control area.  You must first select whether to print the form ONLY for the selected speaker or for ALL speakers.  You must then indicate if you want to print the evaluation form for the prepared speech, the impromptu one, or both.  Click on the “Print” button to send the output to the default printer. On the Parameter tab, it is possible to specify to have a preview of the documents first.</t>
  </si>
  <si>
    <r>
      <t xml:space="preserve">La section </t>
    </r>
    <r>
      <rPr>
        <b/>
        <sz val="10"/>
        <rFont val="Verdana"/>
        <family val="2"/>
      </rPr>
      <t>Pointage des juges</t>
    </r>
    <r>
      <rPr>
        <sz val="10"/>
        <rFont val="Verdana"/>
        <family val="2"/>
      </rPr>
      <t xml:space="preserve"> permet d'établir la pondération de chaque critère d'évaluation.  Il est possible d'utiliser un pointage maximum pour chacun des critères qui sera différent de la pondération.  Dans ce cas, l'outils calculera automatiquement le pointage final correspondant à la pondération.</t>
    </r>
  </si>
  <si>
    <t>The Judges Scoring section is used to specify the weight for each evaluation criteria. It is also possible to set a maximum value for each criteria that might be different than the associated weight.  If maximum values are used, the worksheet will automatically compute the weighted total score.</t>
  </si>
  <si>
    <t>EN</t>
  </si>
  <si>
    <t>00 - ALL SPEAKERS</t>
  </si>
  <si>
    <t>1st</t>
  </si>
  <si>
    <t>2nd</t>
  </si>
  <si>
    <t>3rd</t>
  </si>
  <si>
    <t>v18.214.4550</t>
  </si>
  <si>
    <t>Édité par Dale Crouch du comité pan-territorial des cadets de l'air.</t>
  </si>
  <si>
    <t>Edited by Dale Crouch from the Pan Territorial Air Cadet Committee</t>
  </si>
  <si>
    <t>• Should the voting age be lowered to 16?</t>
  </si>
  <si>
    <t>• How today's technology is causing gaps in communication</t>
  </si>
  <si>
    <t>• What is a Canadian?</t>
  </si>
  <si>
    <t>• 3D printer technology -- how will it impact our future?</t>
  </si>
  <si>
    <t>• How will legalizing cannabis affect our society?</t>
  </si>
  <si>
    <t>• Why should Cadets be involved in fundraising for the program?</t>
  </si>
  <si>
    <t>• The positive and negative effects of advances in technology.</t>
  </si>
  <si>
    <t>• How could the Cadet program fill the labour gap in the aviation industry?</t>
  </si>
  <si>
    <t>• What happened to the Avro Arrow, and is it time for a new one?</t>
  </si>
  <si>
    <t>Prepared Topic 11</t>
  </si>
  <si>
    <t>Sujet préparé 11</t>
  </si>
  <si>
    <t>Prepared Topic 12</t>
  </si>
  <si>
    <t>Sujet préparé 12</t>
  </si>
  <si>
    <t>• What is the importance of gender equality in today's world?</t>
  </si>
  <si>
    <t>• Peer pressure amongst today's youth – fact or fiction?</t>
  </si>
  <si>
    <t>• Qu’est-ce qu’un Canadien?</t>
  </si>
  <si>
    <t>• La technologie des imprimantes 3D – quel impact aura-t-elle sur notre avenir?</t>
  </si>
  <si>
    <t xml:space="preserve">• Devrait-on abaisser l’âge légal pour voter à 16 ans? </t>
  </si>
  <si>
    <t>• Comment la technologie d’aujourd’hui cause-t-elle des lacunes dans nos communications?</t>
  </si>
  <si>
    <t>• Quel sera l’impact de légaliser le cannabis sur notre société?</t>
  </si>
  <si>
    <t>• Pourquoi les cadets devraient-ils s’impliquer dans les collectes de fonds pour le programme?</t>
  </si>
  <si>
    <t>• Les effets positifs et négatifs des avancées technologiques.</t>
  </si>
  <si>
    <t>• Qu’est-il arrivé au Avro Arrow et est-il temps d’en avoir un nouveau?</t>
  </si>
  <si>
    <t>• Pression des pairs chez les jeunes d’aujourd’hui – réalité ou fiction?</t>
  </si>
  <si>
    <t>• Quelle est l’importance de l’égalité des sexes chez les jeunes d’aujourd’hui?</t>
  </si>
  <si>
    <t>• Comment le programme des cadets pourrait-il combler les ouvertures dans l’industrie de l’aviation?</t>
  </si>
  <si>
    <t>Select Topic or type in "Cadet Choice" and Topic</t>
  </si>
  <si>
    <t>Sélectionnez un sujet ou écrivez "Choix du cadet" avec sujet</t>
  </si>
  <si>
    <t>2018 ver 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</si>
</sst>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_-;#,##0\ &quot;$&quot;\-"/>
    <numFmt numFmtId="181" formatCode="#,##0\ &quot;$&quot;_-;[Red]#,##0\ &quot;$&quot;\-"/>
    <numFmt numFmtId="182" formatCode="#,##0.00\ &quot;$&quot;_-;#,##0.00\ &quot;$&quot;\-"/>
    <numFmt numFmtId="183" formatCode="#,##0.00\ &quot;$&quot;_-;[Red]#,##0.00\ &quot;$&quot;\-"/>
    <numFmt numFmtId="184" formatCode="_-* #,##0\ &quot;$&quot;_-;_-* #,##0\ &quot;$&quot;\-;_-* &quot;-&quot;\ &quot;$&quot;_-;_-@_-"/>
    <numFmt numFmtId="185" formatCode="_-* #,##0\ _$_-;_-* #,##0\ _$\-;_-* &quot;-&quot;\ _$_-;_-@_-"/>
    <numFmt numFmtId="186" formatCode="_-* #,##0.00\ &quot;$&quot;_-;_-* #,##0.00\ &quot;$&quot;\-;_-* &quot;-&quot;??\ &quot;$&quot;_-;_-@_-"/>
    <numFmt numFmtId="187" formatCode="_-* #,##0.00\ _$_-;_-* #,##0.00\ _$\-;_-* &quot;-&quot;??\ _$_-;_-@_-"/>
    <numFmt numFmtId="188" formatCode="0.0"/>
    <numFmt numFmtId="189" formatCode="&quot;/ &quot;0"/>
    <numFmt numFmtId="190" formatCode="0&quot; m&quot;"/>
    <numFmt numFmtId="191" formatCode="0&quot; s&quot;"/>
    <numFmt numFmtId="192" formatCode="&quot;# &quot;0"/>
    <numFmt numFmtId="193" formatCode="&quot;Confidentiel&quot;;;&quot;&quot;"/>
    <numFmt numFmtId="194" formatCode="#,##0&quot; k$&quot;"/>
    <numFmt numFmtId="195" formatCode="0&quot; d.&quot;"/>
    <numFmt numFmtId="196" formatCode="0.00&quot; hr/d.&quot;"/>
    <numFmt numFmtId="197" formatCode="&quot;Confidential&quot;;;&quot;&quot;"/>
    <numFmt numFmtId="198" formatCode="&quot;=&quot;_ #,##0_)\ &quot;$&quot;_ ;&quot; =&quot;_ \ \(#,##0\)\ &quot;$&quot;_ "/>
    <numFmt numFmtId="199" formatCode="_ &quot;$&quot;#,##0_)\ ;_ &quot;$&quot;\(#,##0\)\ ;_$\ &quot;-&quot;??_)\ ;_ @_ "/>
    <numFmt numFmtId="200" formatCode="_ &quot;$&quot;#,##0.00_)\ ;_ &quot;$&quot;\(#,##0.00\)\ ;_$\ &quot;-&quot;??_)\ ;_ @_ "/>
    <numFmt numFmtId="201" formatCode="_ &quot;$&quot;#,##0_)&quot;/d.&quot;\ ;_ &quot;$&quot;\(#,##0\)\ &quot;/d.&quot;;_$\ &quot;-&quot;??_)\ ;_ @_ "/>
    <numFmt numFmtId="202" formatCode="_ &quot;$&quot;#,##0.00_)&quot;/d.&quot;\ ;_ &quot;$&quot;\(#,##0.00\)\ &quot;/d.&quot;;_$\ &quot;-&quot;??_)\ ;_ @_ "/>
    <numFmt numFmtId="203" formatCode="_ &quot;= &quot;&quot;$&quot;#,##0_)\ ;_ &quot;= &quot;&quot;$&quot;\(#,##0\)\ "/>
    <numFmt numFmtId="204" formatCode="&quot;$k &quot;#,##0"/>
    <numFmt numFmtId="205" formatCode="#,##0&quot; $/jr&quot;"/>
    <numFmt numFmtId="206" formatCode="#,##0.00&quot; $/jr&quot;"/>
    <numFmt numFmtId="207" formatCode="0&quot; jr&quot;"/>
    <numFmt numFmtId="208" formatCode="0.00&quot; h/jr&quot;"/>
    <numFmt numFmtId="209" formatCode="[$-C0C]d\ mmmm\ yyyy"/>
    <numFmt numFmtId="210" formatCode="&quot;Yes&quot;;&quot;Yes&quot;;&quot;No&quot;"/>
    <numFmt numFmtId="211" formatCode="&quot;True&quot;;&quot;True&quot;;&quot;False&quot;"/>
    <numFmt numFmtId="212" formatCode="&quot;On&quot;;&quot;On&quot;;&quot;Off&quot;"/>
    <numFmt numFmtId="213" formatCode="[$€-2]\ #,##0.00_);[Red]\([$€-2]\ #,##0.00\)"/>
  </numFmts>
  <fonts count="96">
    <font>
      <sz val="10"/>
      <name val="Arial"/>
      <family val="0"/>
    </font>
    <font>
      <b/>
      <sz val="11"/>
      <name val="Arial"/>
      <family val="2"/>
    </font>
    <font>
      <sz val="11"/>
      <name val="Arial"/>
      <family val="2"/>
    </font>
    <font>
      <b/>
      <sz val="10"/>
      <name val="Arial"/>
      <family val="2"/>
    </font>
    <font>
      <sz val="20"/>
      <name val="Arial"/>
      <family val="0"/>
    </font>
    <font>
      <sz val="14"/>
      <name val="Arial"/>
      <family val="0"/>
    </font>
    <font>
      <sz val="10"/>
      <name val="Arial Narrow"/>
      <family val="2"/>
    </font>
    <font>
      <sz val="12"/>
      <name val="Arial"/>
      <family val="0"/>
    </font>
    <font>
      <b/>
      <sz val="12"/>
      <name val="Arial"/>
      <family val="2"/>
    </font>
    <font>
      <sz val="16"/>
      <name val="Arial"/>
      <family val="0"/>
    </font>
    <font>
      <sz val="8"/>
      <name val="Arial Narrow"/>
      <family val="2"/>
    </font>
    <font>
      <b/>
      <sz val="14"/>
      <name val="Arial"/>
      <family val="2"/>
    </font>
    <font>
      <u val="single"/>
      <sz val="10"/>
      <color indexed="12"/>
      <name val="Arial"/>
      <family val="0"/>
    </font>
    <font>
      <u val="single"/>
      <sz val="10"/>
      <color indexed="36"/>
      <name val="Arial"/>
      <family val="0"/>
    </font>
    <font>
      <b/>
      <sz val="24"/>
      <name val="Arial"/>
      <family val="2"/>
    </font>
    <font>
      <b/>
      <sz val="16"/>
      <name val="Arial"/>
      <family val="2"/>
    </font>
    <font>
      <sz val="10"/>
      <color indexed="9"/>
      <name val="Arial"/>
      <family val="0"/>
    </font>
    <font>
      <b/>
      <sz val="12"/>
      <name val="Arial Narrow"/>
      <family val="2"/>
    </font>
    <font>
      <sz val="18"/>
      <name val="Arial"/>
      <family val="2"/>
    </font>
    <font>
      <b/>
      <sz val="10"/>
      <color indexed="10"/>
      <name val="Arial"/>
      <family val="2"/>
    </font>
    <font>
      <b/>
      <sz val="92"/>
      <name val="Arial"/>
      <family val="2"/>
    </font>
    <font>
      <vertAlign val="superscript"/>
      <sz val="10"/>
      <name val="Arial"/>
      <family val="2"/>
    </font>
    <font>
      <sz val="10"/>
      <color indexed="44"/>
      <name val="Arial"/>
      <family val="0"/>
    </font>
    <font>
      <sz val="12"/>
      <name val="Times New Roman"/>
      <family val="1"/>
    </font>
    <font>
      <b/>
      <sz val="12"/>
      <name val="Times New Roman"/>
      <family val="1"/>
    </font>
    <font>
      <sz val="12"/>
      <name val="Verdana"/>
      <family val="2"/>
    </font>
    <font>
      <sz val="10"/>
      <name val="Verdana"/>
      <family val="2"/>
    </font>
    <font>
      <b/>
      <sz val="16"/>
      <color indexed="12"/>
      <name val="Arial"/>
      <family val="2"/>
    </font>
    <font>
      <b/>
      <i/>
      <sz val="10"/>
      <name val="Verdana"/>
      <family val="2"/>
    </font>
    <font>
      <sz val="10"/>
      <color indexed="12"/>
      <name val="Verdana"/>
      <family val="2"/>
    </font>
    <font>
      <b/>
      <sz val="10"/>
      <color indexed="12"/>
      <name val="Verdana"/>
      <family val="2"/>
    </font>
    <font>
      <b/>
      <sz val="10"/>
      <name val="Arial Narrow"/>
      <family val="2"/>
    </font>
    <font>
      <b/>
      <sz val="12"/>
      <name val="Verdana"/>
      <family val="2"/>
    </font>
    <font>
      <b/>
      <sz val="16"/>
      <color indexed="12"/>
      <name val="Verdana"/>
      <family val="2"/>
    </font>
    <font>
      <sz val="8"/>
      <name val="Arial"/>
      <family val="0"/>
    </font>
    <font>
      <sz val="9"/>
      <name val="Arial Narrow"/>
      <family val="2"/>
    </font>
    <font>
      <b/>
      <sz val="11"/>
      <name val="Arial Narrow"/>
      <family val="2"/>
    </font>
    <font>
      <b/>
      <sz val="11"/>
      <color indexed="12"/>
      <name val="Arial Narrow"/>
      <family val="2"/>
    </font>
    <font>
      <b/>
      <sz val="11"/>
      <color indexed="12"/>
      <name val="Arial"/>
      <family val="0"/>
    </font>
    <font>
      <sz val="10"/>
      <color indexed="12"/>
      <name val="Arial"/>
      <family val="0"/>
    </font>
    <font>
      <b/>
      <sz val="12"/>
      <color indexed="12"/>
      <name val="Arial"/>
      <family val="2"/>
    </font>
    <font>
      <sz val="8"/>
      <color indexed="12"/>
      <name val="Arial Narrow"/>
      <family val="2"/>
    </font>
    <font>
      <sz val="11"/>
      <name val="Arial Narrow"/>
      <family val="2"/>
    </font>
    <font>
      <b/>
      <sz val="80"/>
      <name val="Arial"/>
      <family val="2"/>
    </font>
    <font>
      <i/>
      <sz val="10"/>
      <name val="Arial"/>
      <family val="2"/>
    </font>
    <font>
      <b/>
      <sz val="10"/>
      <name val="Verdana"/>
      <family val="2"/>
    </font>
    <font>
      <sz val="11"/>
      <name val="Calibri"/>
      <family val="2"/>
    </font>
    <font>
      <sz val="10"/>
      <name val="Calibri"/>
      <family val="2"/>
    </font>
    <font>
      <b/>
      <sz val="55"/>
      <name val="Calibri"/>
      <family val="2"/>
    </font>
    <font>
      <b/>
      <sz val="48"/>
      <name val="Calibri"/>
      <family val="2"/>
    </font>
    <font>
      <b/>
      <sz val="45"/>
      <name val="Calibri"/>
      <family val="2"/>
    </font>
    <font>
      <b/>
      <sz val="2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57"/>
      <color indexed="9"/>
      <name val="Calibri"/>
      <family val="2"/>
    </font>
    <font>
      <sz val="8"/>
      <name val="Tahoma"/>
      <family val="2"/>
    </font>
    <font>
      <b/>
      <sz val="12"/>
      <color indexed="10"/>
      <name val="Arial"/>
      <family val="0"/>
    </font>
    <font>
      <b/>
      <sz val="10"/>
      <color indexed="60"/>
      <name val="Arial"/>
      <family val="0"/>
    </font>
    <font>
      <b/>
      <i/>
      <sz val="10"/>
      <color indexed="60"/>
      <name val="Arial"/>
      <family val="0"/>
    </font>
    <font>
      <b/>
      <sz val="10"/>
      <color indexed="16"/>
      <name val="Arial"/>
      <family val="0"/>
    </font>
    <font>
      <b/>
      <i/>
      <sz val="10"/>
      <color indexed="16"/>
      <name val="Arial"/>
      <family val="0"/>
    </font>
    <font>
      <b/>
      <sz val="36"/>
      <color indexed="8"/>
      <name val="Calibri"/>
      <family val="0"/>
    </font>
    <font>
      <b/>
      <sz val="4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7"/>
      <color rgb="FFFFFF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double"/>
      <top style="double"/>
      <bottom style="thin"/>
    </border>
    <border>
      <left style="thin"/>
      <right style="double"/>
      <top style="thin"/>
      <bottom style="thin"/>
    </border>
    <border>
      <left style="thin"/>
      <right style="double"/>
      <top style="thin"/>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uble"/>
      <bottom style="double"/>
    </border>
    <border>
      <left style="thin"/>
      <right style="thin"/>
      <top style="double"/>
      <bottom style="double"/>
    </border>
    <border>
      <left style="thin"/>
      <right>
        <color indexed="63"/>
      </right>
      <top style="double"/>
      <bottom style="dashed"/>
    </border>
    <border>
      <left style="thin"/>
      <right>
        <color indexed="63"/>
      </right>
      <top style="dashed"/>
      <bottom style="dashed"/>
    </border>
    <border>
      <left style="thin"/>
      <right>
        <color indexed="63"/>
      </right>
      <top style="dashed"/>
      <bottom style="double"/>
    </border>
    <border>
      <left>
        <color indexed="63"/>
      </left>
      <right style="double"/>
      <top style="double"/>
      <bottom style="dashed"/>
    </border>
    <border>
      <left>
        <color indexed="63"/>
      </left>
      <right style="double"/>
      <top style="dashed"/>
      <bottom style="dashed"/>
    </border>
    <border>
      <left>
        <color indexed="63"/>
      </left>
      <right style="double"/>
      <top style="dashed"/>
      <bottom style="double"/>
    </border>
    <border>
      <left>
        <color indexed="63"/>
      </left>
      <right>
        <color indexed="63"/>
      </right>
      <top style="double"/>
      <bottom style="double"/>
    </border>
    <border>
      <left>
        <color indexed="63"/>
      </left>
      <right>
        <color indexed="63"/>
      </right>
      <top style="double"/>
      <bottom style="dashed"/>
    </border>
    <border>
      <left>
        <color indexed="63"/>
      </left>
      <right>
        <color indexed="63"/>
      </right>
      <top style="dashed"/>
      <bottom style="dashed"/>
    </border>
    <border>
      <left>
        <color indexed="63"/>
      </left>
      <right>
        <color indexed="63"/>
      </right>
      <top style="dashed"/>
      <bottom style="double"/>
    </border>
    <border>
      <left>
        <color indexed="63"/>
      </left>
      <right>
        <color indexed="63"/>
      </right>
      <top style="medium"/>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style="double"/>
      <bottom style="thin"/>
    </border>
    <border>
      <left>
        <color indexed="63"/>
      </left>
      <right>
        <color indexed="63"/>
      </right>
      <top style="thin"/>
      <bottom style="double"/>
    </border>
    <border>
      <left style="thin"/>
      <right style="double"/>
      <top style="double"/>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color indexed="63"/>
      </top>
      <bottom style="double"/>
    </border>
    <border>
      <left style="thin"/>
      <right style="double"/>
      <top>
        <color indexed="63"/>
      </top>
      <bottom style="double"/>
    </border>
    <border>
      <left style="thin"/>
      <right style="double"/>
      <top>
        <color indexed="63"/>
      </top>
      <bottom>
        <color indexed="63"/>
      </bottom>
    </border>
    <border>
      <left style="thin"/>
      <right style="thin"/>
      <top style="double"/>
      <bottom style="dashed"/>
    </border>
    <border>
      <left style="thin"/>
      <right style="thin"/>
      <top style="dashed"/>
      <bottom style="dashed"/>
    </border>
    <border>
      <left style="thin"/>
      <right style="thin"/>
      <top style="dashed"/>
      <bottom style="double"/>
    </border>
    <border>
      <left style="hair"/>
      <right style="hair"/>
      <top style="hair"/>
      <bottom style="hair"/>
    </border>
    <border>
      <left style="thin"/>
      <right style="thin"/>
      <top style="thin"/>
      <bottom style="thin"/>
    </border>
    <border>
      <left>
        <color indexed="63"/>
      </left>
      <right style="thin"/>
      <top style="double"/>
      <bottom style="thin"/>
    </border>
    <border>
      <left style="thin"/>
      <right>
        <color indexed="63"/>
      </right>
      <top style="double"/>
      <bottom style="thin"/>
    </border>
    <border>
      <left style="medium"/>
      <right>
        <color indexed="63"/>
      </right>
      <top style="double"/>
      <bottom style="thin"/>
    </border>
    <border>
      <left>
        <color indexed="63"/>
      </left>
      <right style="double"/>
      <top style="double"/>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color indexed="63"/>
      </left>
      <right style="thin"/>
      <top style="thin"/>
      <bottom style="double"/>
    </border>
    <border>
      <left style="thin"/>
      <right>
        <color indexed="63"/>
      </right>
      <top style="thin"/>
      <bottom style="double"/>
    </border>
    <border>
      <left style="medium"/>
      <right>
        <color indexed="63"/>
      </right>
      <top style="thin"/>
      <bottom style="double"/>
    </border>
    <border>
      <left>
        <color indexed="63"/>
      </left>
      <right style="double"/>
      <top style="thin"/>
      <bottom style="double"/>
    </border>
    <border>
      <left style="double"/>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medium"/>
      <bottom style="medium"/>
    </border>
    <border>
      <left style="hair"/>
      <right style="hair"/>
      <top>
        <color indexed="63"/>
      </top>
      <bottom style="hair"/>
    </border>
    <border>
      <left style="hair"/>
      <right style="hair"/>
      <top style="hair"/>
      <bottom>
        <color indexed="63"/>
      </bottom>
    </border>
    <border>
      <left style="medium">
        <color indexed="12"/>
      </left>
      <right style="thick">
        <color indexed="12"/>
      </right>
      <top style="medium">
        <color indexed="12"/>
      </top>
      <bottom style="thick">
        <color indexed="12"/>
      </bottom>
    </border>
    <border>
      <left style="hair"/>
      <right>
        <color indexed="63"/>
      </right>
      <top>
        <color indexed="63"/>
      </top>
      <bottom style="hair"/>
    </border>
    <border>
      <left style="hair"/>
      <right>
        <color indexed="63"/>
      </right>
      <top style="hair"/>
      <bottom>
        <color indexed="63"/>
      </bottom>
    </border>
    <border>
      <left>
        <color indexed="63"/>
      </left>
      <right style="medium"/>
      <top>
        <color indexed="63"/>
      </top>
      <bottom style="hair"/>
    </border>
    <border>
      <left>
        <color indexed="63"/>
      </left>
      <right style="medium"/>
      <top style="hair"/>
      <bottom>
        <color indexed="63"/>
      </bottom>
    </border>
    <border>
      <left>
        <color indexed="63"/>
      </left>
      <right style="medium"/>
      <top style="hair"/>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double"/>
      <bottom>
        <color indexed="63"/>
      </bottom>
    </border>
    <border>
      <left style="hair"/>
      <right style="hair"/>
      <top>
        <color indexed="63"/>
      </top>
      <bottom>
        <color indexed="63"/>
      </bottom>
    </border>
    <border>
      <left>
        <color indexed="63"/>
      </left>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double"/>
    </border>
    <border>
      <left style="double"/>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double"/>
      <bottom style="thin"/>
    </border>
    <border>
      <left style="medium"/>
      <right>
        <color indexed="63"/>
      </right>
      <top style="double"/>
      <bottom>
        <color indexed="63"/>
      </bottom>
    </border>
    <border>
      <left style="medium"/>
      <right>
        <color indexed="63"/>
      </right>
      <top>
        <color indexed="63"/>
      </top>
      <bottom style="double"/>
    </border>
    <border>
      <left>
        <color indexed="63"/>
      </left>
      <right style="double"/>
      <top style="double"/>
      <bottom style="double"/>
    </border>
    <border>
      <left style="double"/>
      <right>
        <color indexed="63"/>
      </right>
      <top style="double"/>
      <bottom style="double"/>
    </border>
    <border>
      <left>
        <color indexed="63"/>
      </left>
      <right style="thin"/>
      <top style="double"/>
      <bottom style="double"/>
    </border>
    <border>
      <left style="double"/>
      <right>
        <color indexed="63"/>
      </right>
      <top style="dashed"/>
      <bottom style="dashed"/>
    </border>
    <border>
      <left>
        <color indexed="63"/>
      </left>
      <right style="thin"/>
      <top style="dashed"/>
      <bottom style="dashed"/>
    </border>
    <border>
      <left style="double"/>
      <right>
        <color indexed="63"/>
      </right>
      <top style="double"/>
      <bottom style="dashed"/>
    </border>
    <border>
      <left>
        <color indexed="63"/>
      </left>
      <right style="thin"/>
      <top style="double"/>
      <bottom style="dashed"/>
    </border>
    <border>
      <left style="double"/>
      <right>
        <color indexed="63"/>
      </right>
      <top style="dashed"/>
      <bottom style="double"/>
    </border>
    <border>
      <left>
        <color indexed="63"/>
      </left>
      <right style="thin"/>
      <top style="dashed"/>
      <bottom style="double"/>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197"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0" fontId="81" fillId="27" borderId="1" applyNumberFormat="0" applyAlignment="0" applyProtection="0"/>
    <xf numFmtId="0" fontId="8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2" fillId="0" borderId="0" applyNumberFormat="0" applyFill="0" applyBorder="0" applyAlignment="0" applyProtection="0"/>
    <xf numFmtId="0" fontId="88" fillId="30" borderId="1" applyNumberFormat="0" applyAlignment="0" applyProtection="0"/>
    <xf numFmtId="193"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198" fontId="0" fillId="0" borderId="0" applyFont="0" applyFill="0" applyBorder="0" applyAlignment="0" applyProtection="0"/>
    <xf numFmtId="208" fontId="0" fillId="0" borderId="0" applyFont="0" applyFill="0" applyBorder="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53">
    <xf numFmtId="0" fontId="0" fillId="0" borderId="0" xfId="0" applyAlignment="1">
      <alignment/>
    </xf>
    <xf numFmtId="0" fontId="0" fillId="0" borderId="0" xfId="0" applyFont="1" applyAlignment="1">
      <alignment horizontal="center"/>
    </xf>
    <xf numFmtId="0" fontId="1" fillId="0" borderId="0" xfId="0" applyFont="1" applyAlignment="1">
      <alignment/>
    </xf>
    <xf numFmtId="0" fontId="0" fillId="0" borderId="0" xfId="0" applyAlignment="1">
      <alignment/>
    </xf>
    <xf numFmtId="0" fontId="2"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0" xfId="0" applyBorder="1" applyAlignment="1" applyProtection="1">
      <alignment/>
      <protection locked="0"/>
    </xf>
    <xf numFmtId="49" fontId="0" fillId="0" borderId="0" xfId="0" applyNumberFormat="1" applyBorder="1" applyAlignment="1">
      <alignment/>
    </xf>
    <xf numFmtId="1" fontId="0" fillId="0" borderId="0" xfId="0" applyNumberFormat="1" applyBorder="1" applyAlignment="1">
      <alignment/>
    </xf>
    <xf numFmtId="49" fontId="0" fillId="0" borderId="0" xfId="0" applyNumberFormat="1" applyAlignment="1">
      <alignment/>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33" borderId="14" xfId="0" applyFont="1" applyFill="1" applyBorder="1" applyAlignment="1">
      <alignment/>
    </xf>
    <xf numFmtId="0" fontId="0" fillId="33" borderId="15" xfId="0" applyFill="1" applyBorder="1" applyAlignment="1">
      <alignment/>
    </xf>
    <xf numFmtId="0" fontId="3" fillId="33" borderId="16" xfId="0" applyFont="1" applyFill="1" applyBorder="1" applyAlignment="1">
      <alignment/>
    </xf>
    <xf numFmtId="0" fontId="3" fillId="33" borderId="0" xfId="0" applyFont="1" applyFill="1" applyBorder="1" applyAlignment="1">
      <alignment/>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3" fillId="0" borderId="0" xfId="0" applyFont="1" applyAlignment="1">
      <alignment horizontal="left"/>
    </xf>
    <xf numFmtId="1" fontId="0" fillId="0" borderId="18" xfId="0" applyNumberFormat="1"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18" xfId="0" applyBorder="1" applyAlignment="1" applyProtection="1">
      <alignment horizontal="center"/>
      <protection/>
    </xf>
    <xf numFmtId="0" fontId="3" fillId="0" borderId="0" xfId="0" applyFont="1" applyAlignment="1">
      <alignment/>
    </xf>
    <xf numFmtId="0" fontId="7" fillId="0" borderId="0" xfId="0" applyFont="1" applyAlignment="1">
      <alignment/>
    </xf>
    <xf numFmtId="0" fontId="1" fillId="33" borderId="15" xfId="0" applyFont="1" applyFill="1" applyBorder="1" applyAlignment="1">
      <alignment/>
    </xf>
    <xf numFmtId="0" fontId="0" fillId="0" borderId="21" xfId="0" applyBorder="1" applyAlignment="1">
      <alignment/>
    </xf>
    <xf numFmtId="0" fontId="0" fillId="0" borderId="0" xfId="0" applyAlignment="1">
      <alignment wrapText="1"/>
    </xf>
    <xf numFmtId="0" fontId="3" fillId="33" borderId="17" xfId="0" applyFont="1" applyFill="1" applyBorder="1" applyAlignment="1">
      <alignment/>
    </xf>
    <xf numFmtId="0" fontId="3" fillId="33" borderId="22" xfId="0" applyFont="1" applyFill="1" applyBorder="1" applyAlignment="1">
      <alignment/>
    </xf>
    <xf numFmtId="0" fontId="6" fillId="0" borderId="0" xfId="0" applyFont="1" applyAlignment="1">
      <alignment/>
    </xf>
    <xf numFmtId="0" fontId="8"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0" xfId="0" applyBorder="1" applyAlignment="1">
      <alignment horizontal="center"/>
    </xf>
    <xf numFmtId="0" fontId="0" fillId="0" borderId="0" xfId="0" applyAlignment="1">
      <alignment vertical="top"/>
    </xf>
    <xf numFmtId="0" fontId="0" fillId="0" borderId="0" xfId="0" applyAlignment="1">
      <alignment vertical="top" wrapText="1"/>
    </xf>
    <xf numFmtId="0" fontId="0" fillId="0" borderId="21" xfId="0" applyBorder="1" applyAlignment="1">
      <alignment wrapText="1"/>
    </xf>
    <xf numFmtId="0" fontId="15" fillId="0" borderId="0" xfId="0" applyFont="1" applyAlignment="1">
      <alignment/>
    </xf>
    <xf numFmtId="0" fontId="0" fillId="0" borderId="0" xfId="0" applyAlignment="1">
      <alignment vertical="center"/>
    </xf>
    <xf numFmtId="0" fontId="3" fillId="33" borderId="26" xfId="0" applyFont="1" applyFill="1" applyBorder="1" applyAlignment="1" applyProtection="1">
      <alignment horizontal="center" vertical="center"/>
      <protection/>
    </xf>
    <xf numFmtId="0" fontId="3" fillId="33" borderId="27" xfId="0" applyFont="1" applyFill="1" applyBorder="1" applyAlignment="1">
      <alignment horizontal="center" vertical="center"/>
    </xf>
    <xf numFmtId="0" fontId="0" fillId="0" borderId="28"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0" fillId="0" borderId="0" xfId="0" applyFill="1" applyAlignment="1">
      <alignment vertical="top"/>
    </xf>
    <xf numFmtId="0" fontId="3" fillId="33" borderId="34" xfId="0" applyFont="1" applyFill="1" applyBorder="1" applyAlignment="1" applyProtection="1">
      <alignment horizontal="left" vertical="center"/>
      <protection/>
    </xf>
    <xf numFmtId="0" fontId="0" fillId="0" borderId="35" xfId="0" applyNumberFormat="1" applyBorder="1" applyAlignment="1">
      <alignment vertical="center"/>
    </xf>
    <xf numFmtId="0" fontId="0" fillId="0" borderId="36" xfId="0" applyNumberFormat="1" applyBorder="1" applyAlignment="1">
      <alignment vertical="center"/>
    </xf>
    <xf numFmtId="0" fontId="0" fillId="0" borderId="37" xfId="0" applyNumberFormat="1" applyBorder="1" applyAlignment="1">
      <alignment vertical="center"/>
    </xf>
    <xf numFmtId="0" fontId="0" fillId="0" borderId="38" xfId="0" applyFont="1" applyBorder="1" applyAlignment="1">
      <alignment horizontal="center" wrapText="1"/>
    </xf>
    <xf numFmtId="0" fontId="16" fillId="0" borderId="28" xfId="0" applyNumberFormat="1" applyFont="1" applyBorder="1" applyAlignment="1" applyProtection="1">
      <alignment vertical="center"/>
      <protection hidden="1"/>
    </xf>
    <xf numFmtId="0" fontId="16" fillId="0" borderId="29" xfId="0" applyNumberFormat="1" applyFont="1" applyBorder="1" applyAlignment="1" applyProtection="1">
      <alignment vertical="center"/>
      <protection hidden="1"/>
    </xf>
    <xf numFmtId="0" fontId="16" fillId="0" borderId="30" xfId="0" applyNumberFormat="1" applyFont="1" applyBorder="1" applyAlignment="1" applyProtection="1">
      <alignment vertical="center"/>
      <protection hidden="1"/>
    </xf>
    <xf numFmtId="0" fontId="0" fillId="0" borderId="23" xfId="0" applyBorder="1" applyAlignment="1" applyProtection="1">
      <alignment vertical="top"/>
      <protection locked="0"/>
    </xf>
    <xf numFmtId="0" fontId="0" fillId="0" borderId="23" xfId="0" applyFont="1" applyBorder="1" applyAlignment="1" applyProtection="1">
      <alignment horizontal="center" vertical="top"/>
      <protection locked="0"/>
    </xf>
    <xf numFmtId="0" fontId="0" fillId="0" borderId="23" xfId="0" applyFont="1" applyBorder="1" applyAlignment="1" applyProtection="1">
      <alignment horizontal="left" vertical="top" wrapText="1"/>
      <protection locked="0"/>
    </xf>
    <xf numFmtId="0" fontId="0" fillId="0" borderId="23" xfId="0" applyBorder="1" applyAlignment="1" applyProtection="1">
      <alignment horizontal="center" vertical="top"/>
      <protection locked="0"/>
    </xf>
    <xf numFmtId="0" fontId="0" fillId="0" borderId="24" xfId="0" applyBorder="1" applyAlignment="1" applyProtection="1">
      <alignment vertical="top"/>
      <protection locked="0"/>
    </xf>
    <xf numFmtId="0" fontId="0" fillId="0" borderId="24" xfId="0" applyFont="1" applyBorder="1" applyAlignment="1" applyProtection="1">
      <alignment horizontal="center" vertical="top"/>
      <protection locked="0"/>
    </xf>
    <xf numFmtId="0" fontId="0" fillId="0" borderId="24" xfId="0" applyFont="1" applyBorder="1" applyAlignment="1" applyProtection="1">
      <alignment horizontal="left" vertical="top" wrapText="1"/>
      <protection locked="0"/>
    </xf>
    <xf numFmtId="0" fontId="0" fillId="0" borderId="24" xfId="0" applyBorder="1" applyAlignment="1" applyProtection="1">
      <alignment horizontal="center" vertical="top"/>
      <protection locked="0"/>
    </xf>
    <xf numFmtId="0" fontId="0" fillId="0" borderId="25" xfId="0" applyBorder="1" applyAlignment="1" applyProtection="1">
      <alignment vertical="top"/>
      <protection locked="0"/>
    </xf>
    <xf numFmtId="0" fontId="0" fillId="0" borderId="25" xfId="0" applyFont="1" applyBorder="1" applyAlignment="1" applyProtection="1">
      <alignment horizontal="center" vertical="top"/>
      <protection locked="0"/>
    </xf>
    <xf numFmtId="0" fontId="0" fillId="0" borderId="25" xfId="0" applyFont="1" applyBorder="1" applyAlignment="1" applyProtection="1">
      <alignment horizontal="left" vertical="top" wrapText="1"/>
      <protection locked="0"/>
    </xf>
    <xf numFmtId="0" fontId="0" fillId="0" borderId="25" xfId="0" applyBorder="1" applyAlignment="1" applyProtection="1">
      <alignment horizontal="center" vertical="top"/>
      <protection locked="0"/>
    </xf>
    <xf numFmtId="190" fontId="0" fillId="0" borderId="39" xfId="0" applyNumberFormat="1" applyBorder="1" applyAlignment="1" applyProtection="1">
      <alignment horizontal="center"/>
      <protection/>
    </xf>
    <xf numFmtId="190" fontId="0" fillId="0" borderId="40" xfId="0" applyNumberFormat="1" applyBorder="1" applyAlignment="1" applyProtection="1">
      <alignment horizontal="center"/>
      <protection/>
    </xf>
    <xf numFmtId="190" fontId="0" fillId="0" borderId="41" xfId="0" applyNumberFormat="1" applyBorder="1" applyAlignment="1" applyProtection="1">
      <alignment horizontal="center"/>
      <protection/>
    </xf>
    <xf numFmtId="190" fontId="0" fillId="0" borderId="39" xfId="0" applyNumberFormat="1" applyBorder="1" applyAlignment="1" applyProtection="1">
      <alignment horizontal="center"/>
      <protection locked="0"/>
    </xf>
    <xf numFmtId="190" fontId="0" fillId="0" borderId="40" xfId="0" applyNumberFormat="1" applyBorder="1" applyAlignment="1" applyProtection="1">
      <alignment horizontal="center"/>
      <protection locked="0"/>
    </xf>
    <xf numFmtId="190" fontId="0" fillId="0" borderId="41" xfId="0" applyNumberFormat="1" applyBorder="1" applyAlignment="1" applyProtection="1">
      <alignment horizontal="center"/>
      <protection locked="0"/>
    </xf>
    <xf numFmtId="191" fontId="0" fillId="0" borderId="42" xfId="0" applyNumberFormat="1" applyBorder="1" applyAlignment="1" applyProtection="1">
      <alignment horizontal="center"/>
      <protection locked="0"/>
    </xf>
    <xf numFmtId="191" fontId="0" fillId="0" borderId="10" xfId="0" applyNumberFormat="1" applyBorder="1" applyAlignment="1" applyProtection="1">
      <alignment horizontal="center"/>
      <protection locked="0"/>
    </xf>
    <xf numFmtId="191" fontId="0" fillId="0" borderId="43" xfId="0" applyNumberFormat="1" applyBorder="1" applyAlignment="1" applyProtection="1">
      <alignment horizontal="center"/>
      <protection locked="0"/>
    </xf>
    <xf numFmtId="191" fontId="0" fillId="0" borderId="42" xfId="0" applyNumberFormat="1" applyBorder="1" applyAlignment="1" applyProtection="1">
      <alignment horizontal="center"/>
      <protection/>
    </xf>
    <xf numFmtId="191" fontId="0" fillId="0" borderId="10" xfId="0" applyNumberFormat="1" applyBorder="1" applyAlignment="1" applyProtection="1">
      <alignment horizontal="center"/>
      <protection/>
    </xf>
    <xf numFmtId="191" fontId="0" fillId="0" borderId="43" xfId="0" applyNumberFormat="1" applyBorder="1" applyAlignment="1" applyProtection="1">
      <alignment horizontal="center"/>
      <protection/>
    </xf>
    <xf numFmtId="0" fontId="3" fillId="33" borderId="44" xfId="0" applyFont="1" applyFill="1" applyBorder="1" applyAlignment="1">
      <alignment horizontal="center" vertical="center"/>
    </xf>
    <xf numFmtId="0" fontId="0" fillId="0" borderId="0" xfId="0" applyBorder="1" applyAlignment="1">
      <alignment wrapText="1"/>
    </xf>
    <xf numFmtId="0" fontId="18" fillId="0" borderId="0" xfId="0" applyFont="1" applyAlignment="1">
      <alignment/>
    </xf>
    <xf numFmtId="0" fontId="3" fillId="34" borderId="45" xfId="0" applyFont="1" applyFill="1" applyBorder="1" applyAlignment="1">
      <alignment/>
    </xf>
    <xf numFmtId="0" fontId="0" fillId="34" borderId="38" xfId="0" applyFill="1" applyBorder="1" applyAlignment="1">
      <alignment/>
    </xf>
    <xf numFmtId="0" fontId="0" fillId="34" borderId="46" xfId="0" applyFill="1" applyBorder="1" applyAlignment="1">
      <alignment/>
    </xf>
    <xf numFmtId="0" fontId="3" fillId="34" borderId="45" xfId="0" applyFont="1" applyFill="1" applyBorder="1" applyAlignment="1">
      <alignment vertical="top"/>
    </xf>
    <xf numFmtId="0" fontId="3" fillId="34" borderId="38" xfId="0" applyFont="1" applyFill="1" applyBorder="1" applyAlignment="1">
      <alignment vertical="top"/>
    </xf>
    <xf numFmtId="0" fontId="0" fillId="34" borderId="38" xfId="0" applyFill="1" applyBorder="1" applyAlignment="1">
      <alignment vertical="top"/>
    </xf>
    <xf numFmtId="0" fontId="0" fillId="34" borderId="38" xfId="0" applyFill="1" applyBorder="1" applyAlignment="1">
      <alignment vertical="top" wrapText="1"/>
    </xf>
    <xf numFmtId="0" fontId="0" fillId="34" borderId="46" xfId="0" applyFill="1" applyBorder="1" applyAlignment="1">
      <alignment vertical="top" wrapText="1"/>
    </xf>
    <xf numFmtId="0" fontId="3" fillId="34" borderId="38" xfId="0" applyFont="1" applyFill="1" applyBorder="1" applyAlignment="1">
      <alignment/>
    </xf>
    <xf numFmtId="0" fontId="0" fillId="34" borderId="47" xfId="0" applyFill="1" applyBorder="1" applyAlignment="1">
      <alignment/>
    </xf>
    <xf numFmtId="0" fontId="0" fillId="34" borderId="0" xfId="0" applyFill="1" applyBorder="1" applyAlignment="1">
      <alignment/>
    </xf>
    <xf numFmtId="0" fontId="19" fillId="34" borderId="48" xfId="0" applyFont="1" applyFill="1" applyBorder="1" applyAlignment="1">
      <alignment horizontal="right"/>
    </xf>
    <xf numFmtId="0" fontId="0" fillId="34" borderId="47" xfId="0" applyFill="1" applyBorder="1" applyAlignment="1">
      <alignment vertical="top"/>
    </xf>
    <xf numFmtId="0" fontId="0" fillId="34" borderId="0" xfId="0" applyFill="1" applyBorder="1" applyAlignment="1">
      <alignment vertical="top"/>
    </xf>
    <xf numFmtId="0" fontId="0" fillId="34" borderId="0" xfId="0" applyFill="1" applyBorder="1" applyAlignment="1">
      <alignment vertical="top" wrapText="1"/>
    </xf>
    <xf numFmtId="0" fontId="0" fillId="34" borderId="48" xfId="0" applyFill="1" applyBorder="1" applyAlignment="1">
      <alignment vertical="top" wrapText="1"/>
    </xf>
    <xf numFmtId="0" fontId="0" fillId="34" borderId="48" xfId="0" applyFill="1" applyBorder="1" applyAlignment="1">
      <alignment/>
    </xf>
    <xf numFmtId="0" fontId="19" fillId="34" borderId="0" xfId="0" applyFont="1" applyFill="1" applyBorder="1" applyAlignment="1">
      <alignment/>
    </xf>
    <xf numFmtId="0" fontId="0" fillId="0" borderId="47" xfId="0" applyBorder="1" applyAlignment="1">
      <alignment/>
    </xf>
    <xf numFmtId="197" fontId="0" fillId="0" borderId="0" xfId="0" applyNumberFormat="1" applyBorder="1" applyAlignment="1">
      <alignment/>
    </xf>
    <xf numFmtId="193" fontId="0" fillId="0" borderId="0" xfId="0" applyNumberFormat="1" applyBorder="1" applyAlignment="1">
      <alignment/>
    </xf>
    <xf numFmtId="193" fontId="0" fillId="34" borderId="0" xfId="64" applyFill="1" applyBorder="1" applyAlignment="1">
      <alignment/>
    </xf>
    <xf numFmtId="0" fontId="0" fillId="0" borderId="47" xfId="0" applyFill="1" applyBorder="1" applyAlignment="1">
      <alignment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48" xfId="0" applyFill="1" applyBorder="1" applyAlignment="1">
      <alignment vertical="top" wrapText="1"/>
    </xf>
    <xf numFmtId="0" fontId="0" fillId="0" borderId="48" xfId="0" applyBorder="1" applyAlignment="1">
      <alignment/>
    </xf>
    <xf numFmtId="199" fontId="0" fillId="0" borderId="0" xfId="0" applyNumberFormat="1" applyBorder="1" applyAlignment="1">
      <alignment/>
    </xf>
    <xf numFmtId="168" fontId="0" fillId="0" borderId="0" xfId="0" applyNumberFormat="1" applyBorder="1" applyAlignment="1">
      <alignment/>
    </xf>
    <xf numFmtId="168" fontId="0" fillId="34" borderId="0" xfId="65" applyFill="1" applyBorder="1" applyAlignment="1">
      <alignment/>
    </xf>
    <xf numFmtId="200" fontId="0" fillId="0" borderId="0" xfId="0" applyNumberFormat="1" applyBorder="1" applyAlignment="1">
      <alignment/>
    </xf>
    <xf numFmtId="170" fontId="0" fillId="0" borderId="0" xfId="0" applyNumberFormat="1" applyBorder="1" applyAlignment="1">
      <alignment/>
    </xf>
    <xf numFmtId="170" fontId="0" fillId="34" borderId="0" xfId="66" applyFill="1" applyBorder="1" applyAlignment="1">
      <alignment/>
    </xf>
    <xf numFmtId="0" fontId="0" fillId="0" borderId="49" xfId="0" applyBorder="1" applyAlignment="1">
      <alignment/>
    </xf>
    <xf numFmtId="0" fontId="0" fillId="0" borderId="50" xfId="0" applyBorder="1" applyAlignment="1">
      <alignment/>
    </xf>
    <xf numFmtId="201" fontId="0" fillId="0" borderId="0" xfId="0" applyNumberFormat="1" applyBorder="1" applyAlignment="1">
      <alignment/>
    </xf>
    <xf numFmtId="205" fontId="0" fillId="0" borderId="0" xfId="0" applyNumberFormat="1" applyBorder="1" applyAlignment="1">
      <alignment/>
    </xf>
    <xf numFmtId="205" fontId="0" fillId="34" borderId="0" xfId="67" applyFill="1" applyBorder="1" applyAlignment="1">
      <alignment/>
    </xf>
    <xf numFmtId="202" fontId="0" fillId="0" borderId="0" xfId="0" applyNumberFormat="1" applyBorder="1" applyAlignment="1">
      <alignment/>
    </xf>
    <xf numFmtId="206" fontId="0" fillId="0" borderId="0" xfId="0" applyNumberFormat="1" applyBorder="1" applyAlignment="1">
      <alignment/>
    </xf>
    <xf numFmtId="206" fontId="0" fillId="34" borderId="0" xfId="68" applyFill="1" applyBorder="1" applyAlignment="1">
      <alignment/>
    </xf>
    <xf numFmtId="195" fontId="0" fillId="0" borderId="0" xfId="0" applyNumberFormat="1" applyBorder="1" applyAlignment="1">
      <alignment/>
    </xf>
    <xf numFmtId="207" fontId="0" fillId="0" borderId="0" xfId="0" applyNumberFormat="1" applyBorder="1" applyAlignment="1">
      <alignment/>
    </xf>
    <xf numFmtId="207" fontId="0" fillId="34" borderId="0" xfId="69" applyFill="1" applyBorder="1" applyAlignment="1">
      <alignment/>
    </xf>
    <xf numFmtId="203" fontId="0" fillId="0" borderId="0" xfId="0" applyNumberFormat="1" applyBorder="1" applyAlignment="1">
      <alignment/>
    </xf>
    <xf numFmtId="198" fontId="0" fillId="0" borderId="0" xfId="0" applyNumberFormat="1" applyBorder="1" applyAlignment="1">
      <alignment/>
    </xf>
    <xf numFmtId="198" fontId="0" fillId="34" borderId="0" xfId="70" applyFill="1" applyBorder="1" applyAlignment="1">
      <alignment/>
    </xf>
    <xf numFmtId="0" fontId="0" fillId="0" borderId="0" xfId="0" applyFill="1" applyBorder="1" applyAlignment="1">
      <alignment/>
    </xf>
    <xf numFmtId="204" fontId="0" fillId="0" borderId="0" xfId="0" applyNumberFormat="1" applyBorder="1" applyAlignment="1">
      <alignment/>
    </xf>
    <xf numFmtId="194" fontId="0" fillId="0" borderId="0" xfId="0" applyNumberFormat="1" applyBorder="1" applyAlignment="1">
      <alignment/>
    </xf>
    <xf numFmtId="196" fontId="0" fillId="0" borderId="21" xfId="0" applyNumberFormat="1" applyBorder="1" applyAlignment="1">
      <alignment/>
    </xf>
    <xf numFmtId="208" fontId="0" fillId="0" borderId="21" xfId="0" applyNumberFormat="1" applyBorder="1" applyAlignment="1">
      <alignment/>
    </xf>
    <xf numFmtId="208" fontId="0" fillId="34" borderId="21" xfId="71" applyFill="1" applyBorder="1" applyAlignment="1">
      <alignment/>
    </xf>
    <xf numFmtId="0" fontId="0" fillId="0" borderId="0" xfId="0" applyFill="1" applyBorder="1" applyAlignment="1">
      <alignment wrapText="1"/>
    </xf>
    <xf numFmtId="0" fontId="0" fillId="0" borderId="48" xfId="0" applyBorder="1" applyAlignment="1">
      <alignment wrapText="1"/>
    </xf>
    <xf numFmtId="0" fontId="0" fillId="0" borderId="0" xfId="0" applyFill="1" applyBorder="1" applyAlignment="1">
      <alignment horizontal="left" vertical="top" wrapText="1"/>
    </xf>
    <xf numFmtId="0" fontId="0" fillId="0" borderId="0" xfId="0" applyBorder="1" applyAlignment="1">
      <alignment horizontal="right"/>
    </xf>
    <xf numFmtId="0" fontId="0" fillId="0" borderId="48" xfId="0" applyBorder="1" applyAlignment="1">
      <alignment horizontal="right"/>
    </xf>
    <xf numFmtId="0" fontId="0" fillId="0" borderId="47" xfId="0" applyNumberFormat="1" applyFill="1" applyBorder="1" applyAlignment="1">
      <alignment vertical="top"/>
    </xf>
    <xf numFmtId="0" fontId="0" fillId="0" borderId="49" xfId="0" applyFill="1" applyBorder="1" applyAlignment="1">
      <alignment vertical="top"/>
    </xf>
    <xf numFmtId="0" fontId="0" fillId="0" borderId="21" xfId="0" applyFill="1" applyBorder="1" applyAlignment="1">
      <alignment vertical="top"/>
    </xf>
    <xf numFmtId="0" fontId="0" fillId="0" borderId="21" xfId="0" applyFill="1" applyBorder="1" applyAlignment="1">
      <alignment vertical="top" wrapText="1"/>
    </xf>
    <xf numFmtId="0" fontId="0" fillId="0" borderId="50" xfId="0" applyFill="1" applyBorder="1" applyAlignment="1">
      <alignment vertical="top" wrapText="1"/>
    </xf>
    <xf numFmtId="0" fontId="0" fillId="0" borderId="0" xfId="0" applyFill="1" applyAlignment="1">
      <alignment vertical="top" wrapText="1"/>
    </xf>
    <xf numFmtId="0" fontId="0" fillId="0" borderId="48" xfId="0" applyFill="1" applyBorder="1" applyAlignment="1">
      <alignment/>
    </xf>
    <xf numFmtId="0" fontId="0" fillId="0" borderId="0" xfId="0" applyFill="1" applyBorder="1" applyAlignment="1">
      <alignment horizontal="left"/>
    </xf>
    <xf numFmtId="0" fontId="0" fillId="0" borderId="48" xfId="0" applyFill="1" applyBorder="1" applyAlignment="1">
      <alignment horizontal="left"/>
    </xf>
    <xf numFmtId="0" fontId="0" fillId="0" borderId="47" xfId="0" applyFill="1" applyBorder="1" applyAlignment="1">
      <alignment horizontal="left"/>
    </xf>
    <xf numFmtId="0" fontId="0" fillId="0" borderId="48" xfId="0" applyBorder="1" applyAlignment="1">
      <alignment/>
    </xf>
    <xf numFmtId="0" fontId="0" fillId="0" borderId="47" xfId="0" applyBorder="1" applyAlignment="1">
      <alignment/>
    </xf>
    <xf numFmtId="0" fontId="8" fillId="0" borderId="45" xfId="0" applyFont="1" applyBorder="1" applyAlignment="1">
      <alignment/>
    </xf>
    <xf numFmtId="0" fontId="0" fillId="0" borderId="38" xfId="0" applyBorder="1" applyAlignment="1">
      <alignment/>
    </xf>
    <xf numFmtId="0" fontId="0" fillId="0" borderId="46" xfId="0" applyBorder="1" applyAlignment="1">
      <alignment/>
    </xf>
    <xf numFmtId="0" fontId="0" fillId="0" borderId="21" xfId="0" applyBorder="1" applyAlignment="1" applyProtection="1">
      <alignment/>
      <protection/>
    </xf>
    <xf numFmtId="0" fontId="6" fillId="33" borderId="5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0" fillId="0" borderId="0" xfId="0" applyFont="1" applyBorder="1" applyAlignment="1">
      <alignment horizontal="center" vertical="top"/>
    </xf>
    <xf numFmtId="0" fontId="20" fillId="0" borderId="10" xfId="0" applyFont="1" applyBorder="1" applyAlignment="1">
      <alignment horizontal="center" vertical="center"/>
    </xf>
    <xf numFmtId="0" fontId="3" fillId="0" borderId="0" xfId="0" applyFont="1" applyBorder="1" applyAlignment="1">
      <alignment/>
    </xf>
    <xf numFmtId="0" fontId="3" fillId="0" borderId="21" xfId="0" applyFont="1" applyBorder="1" applyAlignment="1">
      <alignment/>
    </xf>
    <xf numFmtId="0" fontId="20" fillId="0" borderId="10" xfId="0" applyFont="1" applyBorder="1" applyAlignment="1">
      <alignment horizontal="center" vertical="center" wrapText="1"/>
    </xf>
    <xf numFmtId="0" fontId="3" fillId="0" borderId="0" xfId="0" applyFont="1" applyBorder="1" applyAlignment="1">
      <alignment horizontal="right"/>
    </xf>
    <xf numFmtId="197" fontId="0" fillId="0" borderId="48" xfId="40" applyBorder="1" applyAlignment="1">
      <alignment/>
    </xf>
    <xf numFmtId="199" fontId="0" fillId="0" borderId="48" xfId="41" applyBorder="1" applyAlignment="1">
      <alignment/>
    </xf>
    <xf numFmtId="200" fontId="0" fillId="0" borderId="48" xfId="42" applyBorder="1" applyAlignment="1">
      <alignment/>
    </xf>
    <xf numFmtId="201" fontId="0" fillId="0" borderId="48" xfId="43" applyBorder="1" applyAlignment="1">
      <alignment/>
    </xf>
    <xf numFmtId="202" fontId="0" fillId="0" borderId="48" xfId="44" applyBorder="1" applyAlignment="1">
      <alignment/>
    </xf>
    <xf numFmtId="195" fontId="0" fillId="0" borderId="48" xfId="46" applyBorder="1" applyAlignment="1">
      <alignment/>
    </xf>
    <xf numFmtId="203" fontId="0" fillId="0" borderId="48" xfId="47" applyBorder="1" applyAlignment="1">
      <alignment/>
    </xf>
    <xf numFmtId="204" fontId="0" fillId="0" borderId="48" xfId="45" applyBorder="1" applyAlignment="1">
      <alignment/>
    </xf>
    <xf numFmtId="196" fontId="0" fillId="0" borderId="50" xfId="48" applyBorder="1" applyAlignment="1">
      <alignment/>
    </xf>
    <xf numFmtId="0" fontId="0" fillId="0" borderId="0" xfId="0" applyBorder="1" applyAlignment="1">
      <alignment horizontal="left"/>
    </xf>
    <xf numFmtId="0" fontId="0" fillId="0" borderId="48" xfId="0" applyBorder="1" applyAlignment="1">
      <alignment horizontal="left"/>
    </xf>
    <xf numFmtId="0" fontId="16" fillId="0" borderId="0" xfId="0" applyFont="1" applyAlignment="1" applyProtection="1">
      <alignment horizontal="center"/>
      <protection hidden="1"/>
    </xf>
    <xf numFmtId="0" fontId="0" fillId="0" borderId="54" xfId="0" applyNumberFormat="1" applyBorder="1" applyAlignment="1">
      <alignment horizontal="left" vertical="center"/>
    </xf>
    <xf numFmtId="0" fontId="0" fillId="0" borderId="55" xfId="0" applyNumberFormat="1" applyBorder="1" applyAlignment="1">
      <alignment horizontal="left" vertical="center"/>
    </xf>
    <xf numFmtId="0" fontId="0" fillId="0" borderId="56" xfId="0" applyNumberFormat="1" applyBorder="1" applyAlignment="1">
      <alignment horizontal="left" vertical="center"/>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0" xfId="0" applyFill="1" applyAlignment="1">
      <alignment/>
    </xf>
    <xf numFmtId="0" fontId="6" fillId="0" borderId="0" xfId="0" applyFont="1" applyAlignment="1">
      <alignment vertical="top" wrapText="1"/>
    </xf>
    <xf numFmtId="0" fontId="0" fillId="35" borderId="21" xfId="0" applyFill="1" applyBorder="1" applyAlignment="1">
      <alignment horizontal="center"/>
    </xf>
    <xf numFmtId="0" fontId="16" fillId="0" borderId="0" xfId="0" applyFont="1" applyAlignment="1">
      <alignment/>
    </xf>
    <xf numFmtId="0" fontId="0" fillId="0" borderId="0" xfId="0" applyFont="1" applyBorder="1" applyAlignment="1" applyProtection="1">
      <alignment horizontal="center"/>
      <protection/>
    </xf>
    <xf numFmtId="0" fontId="0" fillId="0" borderId="0" xfId="0" applyFill="1" applyBorder="1" applyAlignment="1" applyProtection="1">
      <alignment vertical="top" wrapText="1"/>
      <protection/>
    </xf>
    <xf numFmtId="0" fontId="0" fillId="36" borderId="57" xfId="0" applyFill="1" applyBorder="1" applyAlignment="1" applyProtection="1">
      <alignment vertical="top" wrapText="1"/>
      <protection locked="0"/>
    </xf>
    <xf numFmtId="0" fontId="0" fillId="0" borderId="0" xfId="0" applyBorder="1" applyAlignment="1">
      <alignment horizontal="center" vertical="top"/>
    </xf>
    <xf numFmtId="0" fontId="4" fillId="0" borderId="0" xfId="0" applyFont="1" applyAlignment="1">
      <alignment/>
    </xf>
    <xf numFmtId="0" fontId="26" fillId="0" borderId="0" xfId="0" applyFont="1" applyAlignment="1">
      <alignment wrapText="1"/>
    </xf>
    <xf numFmtId="0" fontId="24" fillId="0" borderId="0" xfId="0" applyFont="1" applyAlignment="1">
      <alignment/>
    </xf>
    <xf numFmtId="0" fontId="27" fillId="0" borderId="0" xfId="0" applyFont="1" applyAlignment="1">
      <alignment horizontal="center" wrapText="1"/>
    </xf>
    <xf numFmtId="0" fontId="31" fillId="33" borderId="58" xfId="0" applyFont="1" applyFill="1" applyBorder="1" applyAlignment="1">
      <alignment horizontal="center"/>
    </xf>
    <xf numFmtId="0" fontId="31" fillId="33" borderId="58" xfId="0" applyFont="1" applyFill="1" applyBorder="1" applyAlignment="1">
      <alignment/>
    </xf>
    <xf numFmtId="0" fontId="31" fillId="33" borderId="58" xfId="0" applyFont="1" applyFill="1" applyBorder="1" applyAlignment="1">
      <alignment horizontal="center" wrapText="1"/>
    </xf>
    <xf numFmtId="0" fontId="32" fillId="0" borderId="0" xfId="0" applyFont="1" applyAlignment="1">
      <alignment horizontal="left" wrapText="1"/>
    </xf>
    <xf numFmtId="0" fontId="33" fillId="0" borderId="0" xfId="0" applyFont="1" applyAlignment="1">
      <alignment horizontal="center" wrapText="1"/>
    </xf>
    <xf numFmtId="0" fontId="6" fillId="0" borderId="11" xfId="0" applyNumberFormat="1" applyFont="1" applyBorder="1" applyAlignment="1" applyProtection="1">
      <alignment vertical="center"/>
      <protection/>
    </xf>
    <xf numFmtId="0" fontId="6" fillId="0" borderId="59" xfId="0" applyNumberFormat="1" applyFont="1" applyBorder="1" applyAlignment="1" applyProtection="1">
      <alignment vertical="center"/>
      <protection/>
    </xf>
    <xf numFmtId="0" fontId="6" fillId="0" borderId="60" xfId="0" applyNumberFormat="1" applyFont="1" applyBorder="1" applyAlignment="1" applyProtection="1">
      <alignment vertical="center"/>
      <protection/>
    </xf>
    <xf numFmtId="0" fontId="6" fillId="0" borderId="42" xfId="0" applyNumberFormat="1" applyFont="1" applyBorder="1" applyAlignment="1" applyProtection="1">
      <alignment vertical="center"/>
      <protection/>
    </xf>
    <xf numFmtId="0" fontId="31" fillId="0" borderId="61" xfId="0" applyNumberFormat="1" applyFont="1" applyBorder="1" applyAlignment="1" applyProtection="1">
      <alignment vertical="center"/>
      <protection/>
    </xf>
    <xf numFmtId="0" fontId="6" fillId="0" borderId="62" xfId="0" applyNumberFormat="1" applyFont="1" applyBorder="1" applyAlignment="1" applyProtection="1">
      <alignment vertical="center"/>
      <protection/>
    </xf>
    <xf numFmtId="0" fontId="31" fillId="0" borderId="11" xfId="0" applyNumberFormat="1" applyFont="1" applyBorder="1" applyAlignment="1" applyProtection="1">
      <alignment vertical="center"/>
      <protection/>
    </xf>
    <xf numFmtId="0" fontId="6" fillId="0" borderId="12" xfId="0" applyNumberFormat="1" applyFont="1" applyBorder="1" applyAlignment="1" applyProtection="1">
      <alignment vertical="center"/>
      <protection/>
    </xf>
    <xf numFmtId="0" fontId="6" fillId="0" borderId="63" xfId="0" applyNumberFormat="1" applyFont="1" applyBorder="1" applyAlignment="1" applyProtection="1">
      <alignment vertical="center"/>
      <protection/>
    </xf>
    <xf numFmtId="0" fontId="6" fillId="0" borderId="64"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0" fontId="31" fillId="0" borderId="65" xfId="0" applyNumberFormat="1" applyFont="1" applyBorder="1" applyAlignment="1" applyProtection="1">
      <alignment vertical="center"/>
      <protection/>
    </xf>
    <xf numFmtId="0" fontId="6" fillId="0" borderId="66" xfId="0" applyNumberFormat="1" applyFont="1" applyBorder="1" applyAlignment="1" applyProtection="1">
      <alignment vertical="center"/>
      <protection/>
    </xf>
    <xf numFmtId="0" fontId="31" fillId="0" borderId="12" xfId="0" applyNumberFormat="1" applyFont="1" applyBorder="1" applyAlignment="1" applyProtection="1">
      <alignment vertical="center"/>
      <protection/>
    </xf>
    <xf numFmtId="0" fontId="6" fillId="0" borderId="13" xfId="0" applyNumberFormat="1" applyFont="1" applyBorder="1" applyAlignment="1" applyProtection="1">
      <alignment vertical="center"/>
      <protection/>
    </xf>
    <xf numFmtId="0" fontId="6" fillId="0" borderId="67" xfId="0" applyNumberFormat="1" applyFont="1" applyBorder="1" applyAlignment="1" applyProtection="1">
      <alignment vertical="center"/>
      <protection/>
    </xf>
    <xf numFmtId="0" fontId="6" fillId="0" borderId="68" xfId="0" applyNumberFormat="1" applyFont="1" applyBorder="1" applyAlignment="1" applyProtection="1">
      <alignment vertical="center"/>
      <protection/>
    </xf>
    <xf numFmtId="0" fontId="6" fillId="0" borderId="43" xfId="0" applyNumberFormat="1" applyFont="1" applyBorder="1" applyAlignment="1" applyProtection="1">
      <alignment vertical="center"/>
      <protection/>
    </xf>
    <xf numFmtId="0" fontId="31" fillId="0" borderId="69" xfId="0" applyNumberFormat="1" applyFont="1" applyBorder="1" applyAlignment="1" applyProtection="1">
      <alignment vertical="center"/>
      <protection/>
    </xf>
    <xf numFmtId="0" fontId="6" fillId="0" borderId="70" xfId="0" applyNumberFormat="1" applyFont="1" applyBorder="1" applyAlignment="1" applyProtection="1">
      <alignment vertical="center"/>
      <protection/>
    </xf>
    <xf numFmtId="0" fontId="31" fillId="0" borderId="13" xfId="0" applyNumberFormat="1" applyFont="1" applyBorder="1" applyAlignment="1" applyProtection="1">
      <alignment vertical="center"/>
      <protection/>
    </xf>
    <xf numFmtId="0" fontId="6" fillId="0" borderId="71" xfId="0" applyFont="1" applyBorder="1" applyAlignment="1">
      <alignment horizontal="center" vertical="center"/>
    </xf>
    <xf numFmtId="0" fontId="6" fillId="0" borderId="17" xfId="0" applyFont="1" applyBorder="1" applyAlignment="1">
      <alignment horizontal="center" vertical="center"/>
    </xf>
    <xf numFmtId="192" fontId="17" fillId="33" borderId="0" xfId="0" applyNumberFormat="1" applyFont="1" applyFill="1" applyBorder="1" applyAlignment="1" applyProtection="1">
      <alignment horizontal="center" vertical="center" wrapText="1"/>
      <protection hidden="1"/>
    </xf>
    <xf numFmtId="0" fontId="0" fillId="33" borderId="0" xfId="0" applyFill="1" applyAlignment="1" applyProtection="1">
      <alignment vertical="top"/>
      <protection hidden="1"/>
    </xf>
    <xf numFmtId="0" fontId="0" fillId="33" borderId="0" xfId="0" applyFill="1" applyAlignment="1" applyProtection="1">
      <alignment horizontal="center" vertical="top"/>
      <protection hidden="1"/>
    </xf>
    <xf numFmtId="0" fontId="22" fillId="33" borderId="0" xfId="0" applyFont="1" applyFill="1" applyAlignment="1" applyProtection="1">
      <alignment vertical="top"/>
      <protection hidden="1"/>
    </xf>
    <xf numFmtId="0" fontId="0" fillId="0" borderId="0" xfId="0" applyAlignment="1" applyProtection="1">
      <alignment vertical="top"/>
      <protection hidden="1"/>
    </xf>
    <xf numFmtId="0" fontId="17" fillId="33" borderId="0" xfId="0" applyFont="1" applyFill="1" applyBorder="1" applyAlignment="1" applyProtection="1">
      <alignment horizontal="left" vertical="center"/>
      <protection hidden="1" locked="0"/>
    </xf>
    <xf numFmtId="0" fontId="8" fillId="33" borderId="0" xfId="0" applyFont="1" applyFill="1" applyAlignment="1" applyProtection="1">
      <alignment vertical="top"/>
      <protection hidden="1"/>
    </xf>
    <xf numFmtId="0" fontId="8" fillId="0" borderId="0" xfId="0" applyFont="1" applyFill="1" applyAlignment="1" applyProtection="1">
      <alignment vertical="top"/>
      <protection hidden="1"/>
    </xf>
    <xf numFmtId="1" fontId="0" fillId="0" borderId="0" xfId="0" applyNumberFormat="1" applyAlignment="1" applyProtection="1">
      <alignment horizontal="center" vertical="top"/>
      <protection hidden="1"/>
    </xf>
    <xf numFmtId="0" fontId="8" fillId="33" borderId="0" xfId="0" applyFont="1" applyFill="1" applyAlignment="1" applyProtection="1">
      <alignment horizontal="left" vertical="top"/>
      <protection hidden="1" locked="0"/>
    </xf>
    <xf numFmtId="0" fontId="8" fillId="33" borderId="0" xfId="0" applyFont="1" applyFill="1" applyAlignment="1" applyProtection="1">
      <alignment horizontal="left" vertical="top"/>
      <protection hidden="1"/>
    </xf>
    <xf numFmtId="0" fontId="14" fillId="33" borderId="0" xfId="0" applyFont="1" applyFill="1" applyAlignment="1" applyProtection="1">
      <alignment horizontal="left" vertical="top"/>
      <protection hidden="1"/>
    </xf>
    <xf numFmtId="0" fontId="9" fillId="0" borderId="0" xfId="0" applyFont="1" applyAlignment="1" applyProtection="1">
      <alignment vertical="top"/>
      <protection hidden="1"/>
    </xf>
    <xf numFmtId="0" fontId="0" fillId="0" borderId="0" xfId="0" applyAlignment="1" applyProtection="1">
      <alignment horizontal="center" vertical="top"/>
      <protection hidden="1"/>
    </xf>
    <xf numFmtId="0" fontId="2" fillId="0" borderId="0" xfId="0" applyFont="1" applyBorder="1" applyAlignment="1" applyProtection="1">
      <alignment horizontal="center" vertical="top"/>
      <protection hidden="1"/>
    </xf>
    <xf numFmtId="0" fontId="0" fillId="0" borderId="0" xfId="0" applyFont="1"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horizontal="center" vertical="top"/>
      <protection hidden="1"/>
    </xf>
    <xf numFmtId="0" fontId="0" fillId="0" borderId="0" xfId="0" applyFont="1" applyBorder="1" applyAlignment="1" applyProtection="1">
      <alignment vertical="top"/>
      <protection hidden="1"/>
    </xf>
    <xf numFmtId="1" fontId="0" fillId="0" borderId="0" xfId="0" applyNumberFormat="1" applyBorder="1" applyAlignment="1" applyProtection="1">
      <alignment horizontal="center" vertical="top"/>
      <protection hidden="1"/>
    </xf>
    <xf numFmtId="0" fontId="2"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10" fillId="0" borderId="0" xfId="0" applyFont="1" applyBorder="1" applyAlignment="1" applyProtection="1">
      <alignment vertical="top"/>
      <protection hidden="1"/>
    </xf>
    <xf numFmtId="0" fontId="3" fillId="0" borderId="0" xfId="0" applyFont="1" applyBorder="1" applyAlignment="1" applyProtection="1">
      <alignment vertical="top"/>
      <protection hidden="1"/>
    </xf>
    <xf numFmtId="0" fontId="10" fillId="0" borderId="0" xfId="0" applyFont="1" applyAlignment="1" applyProtection="1">
      <alignment vertical="top"/>
      <protection hidden="1"/>
    </xf>
    <xf numFmtId="0" fontId="0" fillId="0" borderId="0" xfId="0" applyAlignment="1" applyProtection="1">
      <alignment vertical="top" wrapText="1"/>
      <protection hidden="1"/>
    </xf>
    <xf numFmtId="0" fontId="8" fillId="0" borderId="0" xfId="0" applyFont="1" applyAlignment="1" applyProtection="1">
      <alignment vertical="top"/>
      <protection hidden="1"/>
    </xf>
    <xf numFmtId="0" fontId="10" fillId="33" borderId="38" xfId="0" applyFont="1" applyFill="1" applyBorder="1" applyAlignment="1" applyProtection="1">
      <alignment vertical="center" wrapText="1"/>
      <protection hidden="1"/>
    </xf>
    <xf numFmtId="192" fontId="17" fillId="33" borderId="38" xfId="0" applyNumberFormat="1" applyFont="1" applyFill="1" applyBorder="1" applyAlignment="1" applyProtection="1">
      <alignment horizontal="center" vertical="center" wrapText="1"/>
      <protection hidden="1"/>
    </xf>
    <xf numFmtId="0" fontId="10" fillId="33" borderId="72" xfId="0" applyFont="1" applyFill="1" applyBorder="1" applyAlignment="1" applyProtection="1">
      <alignment vertical="center" wrapText="1"/>
      <protection hidden="1"/>
    </xf>
    <xf numFmtId="0" fontId="2" fillId="35" borderId="0" xfId="0" applyFont="1" applyFill="1" applyBorder="1" applyAlignment="1" applyProtection="1">
      <alignment vertical="top" wrapText="1"/>
      <protection hidden="1"/>
    </xf>
    <xf numFmtId="188" fontId="1" fillId="35" borderId="0" xfId="0" applyNumberFormat="1" applyFont="1" applyFill="1" applyBorder="1" applyAlignment="1" applyProtection="1">
      <alignment horizontal="center" vertical="top" wrapText="1"/>
      <protection hidden="1"/>
    </xf>
    <xf numFmtId="189" fontId="1" fillId="35" borderId="0" xfId="0" applyNumberFormat="1" applyFont="1" applyFill="1" applyBorder="1" applyAlignment="1" applyProtection="1">
      <alignment horizontal="right" vertical="top" wrapText="1"/>
      <protection hidden="1"/>
    </xf>
    <xf numFmtId="0" fontId="2" fillId="35" borderId="73" xfId="0" applyFont="1" applyFill="1" applyBorder="1" applyAlignment="1" applyProtection="1">
      <alignment vertical="top" wrapText="1"/>
      <protection hidden="1"/>
    </xf>
    <xf numFmtId="0" fontId="2" fillId="0" borderId="0" xfId="0" applyFont="1" applyAlignment="1" applyProtection="1">
      <alignment vertical="top"/>
      <protection hidden="1"/>
    </xf>
    <xf numFmtId="0" fontId="0" fillId="0" borderId="47" xfId="0" applyBorder="1" applyAlignment="1" applyProtection="1">
      <alignment vertical="top" wrapText="1"/>
      <protection hidden="1"/>
    </xf>
    <xf numFmtId="0" fontId="0" fillId="0" borderId="0" xfId="0" applyBorder="1" applyAlignment="1" applyProtection="1">
      <alignment vertical="top" wrapText="1"/>
      <protection hidden="1"/>
    </xf>
    <xf numFmtId="188" fontId="0" fillId="0" borderId="0" xfId="0" applyNumberFormat="1" applyBorder="1" applyAlignment="1" applyProtection="1">
      <alignment horizontal="center" vertical="top" wrapText="1"/>
      <protection hidden="1"/>
    </xf>
    <xf numFmtId="0" fontId="0" fillId="0" borderId="73" xfId="0" applyBorder="1" applyAlignment="1" applyProtection="1">
      <alignment vertical="top" wrapText="1"/>
      <protection hidden="1"/>
    </xf>
    <xf numFmtId="0" fontId="0" fillId="0" borderId="47" xfId="0" applyBorder="1" applyAlignment="1" applyProtection="1">
      <alignment horizontal="right" vertical="top" wrapText="1"/>
      <protection hidden="1"/>
    </xf>
    <xf numFmtId="0" fontId="0" fillId="0" borderId="74" xfId="0" applyBorder="1" applyAlignment="1" applyProtection="1">
      <alignment vertical="top" wrapText="1"/>
      <protection hidden="1"/>
    </xf>
    <xf numFmtId="0" fontId="0" fillId="0" borderId="75" xfId="0" applyBorder="1" applyAlignment="1" applyProtection="1">
      <alignment vertical="top" wrapText="1"/>
      <protection hidden="1"/>
    </xf>
    <xf numFmtId="0" fontId="0" fillId="0" borderId="47" xfId="0" applyBorder="1" applyAlignment="1" applyProtection="1">
      <alignment horizontal="center" vertical="top" wrapText="1"/>
      <protection hidden="1"/>
    </xf>
    <xf numFmtId="0" fontId="6" fillId="0" borderId="0" xfId="0" applyFont="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3" xfId="0" applyBorder="1" applyAlignment="1" applyProtection="1">
      <alignment vertical="top" wrapText="1"/>
      <protection hidden="1" locked="0"/>
    </xf>
    <xf numFmtId="0" fontId="6" fillId="0" borderId="0" xfId="0" applyFont="1" applyBorder="1" applyAlignment="1" applyProtection="1">
      <alignment vertical="top" wrapText="1"/>
      <protection hidden="1"/>
    </xf>
    <xf numFmtId="0" fontId="0" fillId="0" borderId="76" xfId="0" applyBorder="1" applyAlignment="1" applyProtection="1">
      <alignment vertical="top" wrapText="1"/>
      <protection hidden="1"/>
    </xf>
    <xf numFmtId="189" fontId="0" fillId="0" borderId="0" xfId="0" applyNumberFormat="1" applyBorder="1" applyAlignment="1" applyProtection="1">
      <alignment horizontal="center" vertical="top" wrapText="1"/>
      <protection hidden="1"/>
    </xf>
    <xf numFmtId="0" fontId="0" fillId="35" borderId="0" xfId="0" applyFill="1" applyBorder="1" applyAlignment="1" applyProtection="1">
      <alignment vertical="top" wrapText="1"/>
      <protection hidden="1"/>
    </xf>
    <xf numFmtId="188" fontId="8" fillId="35" borderId="0" xfId="0" applyNumberFormat="1" applyFont="1" applyFill="1" applyBorder="1" applyAlignment="1" applyProtection="1">
      <alignment horizontal="center" vertical="top" wrapText="1"/>
      <protection hidden="1"/>
    </xf>
    <xf numFmtId="0" fontId="0" fillId="35" borderId="73" xfId="0" applyFill="1" applyBorder="1" applyAlignment="1" applyProtection="1">
      <alignment vertical="top" wrapText="1"/>
      <protection hidden="1"/>
    </xf>
    <xf numFmtId="1" fontId="3" fillId="0" borderId="0" xfId="0" applyNumberFormat="1" applyFont="1" applyBorder="1" applyAlignment="1" applyProtection="1">
      <alignment horizontal="center" vertical="top" wrapText="1"/>
      <protection hidden="1"/>
    </xf>
    <xf numFmtId="188" fontId="8" fillId="37" borderId="77" xfId="0" applyNumberFormat="1" applyFont="1" applyFill="1"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vertical="top"/>
      <protection hidden="1"/>
    </xf>
    <xf numFmtId="0" fontId="0" fillId="0" borderId="21" xfId="0" applyBorder="1" applyAlignment="1" applyProtection="1">
      <alignment vertical="top" wrapText="1"/>
      <protection hidden="1"/>
    </xf>
    <xf numFmtId="0" fontId="0" fillId="0" borderId="21" xfId="0" applyBorder="1" applyAlignment="1" applyProtection="1">
      <alignment vertical="top"/>
      <protection hidden="1"/>
    </xf>
    <xf numFmtId="0" fontId="35" fillId="0" borderId="73" xfId="0" applyFont="1" applyBorder="1" applyAlignment="1" applyProtection="1">
      <alignment vertical="top" wrapText="1"/>
      <protection locked="0"/>
    </xf>
    <xf numFmtId="0" fontId="10" fillId="33" borderId="38" xfId="0" applyFont="1" applyFill="1" applyBorder="1" applyAlignment="1" applyProtection="1">
      <alignment horizontal="right" vertical="center" wrapText="1"/>
      <protection hidden="1"/>
    </xf>
    <xf numFmtId="0" fontId="3" fillId="0" borderId="0" xfId="0" applyFont="1" applyBorder="1" applyAlignment="1" applyProtection="1">
      <alignment horizontal="right"/>
      <protection hidden="1"/>
    </xf>
    <xf numFmtId="0" fontId="0" fillId="38" borderId="78" xfId="0" applyFill="1" applyBorder="1" applyAlignment="1" applyProtection="1">
      <alignment horizontal="center" vertical="top" wrapText="1"/>
      <protection locked="0"/>
    </xf>
    <xf numFmtId="0" fontId="0" fillId="38" borderId="79" xfId="0" applyFill="1" applyBorder="1" applyAlignment="1" applyProtection="1">
      <alignment horizontal="center" vertical="top" wrapText="1"/>
      <protection locked="0"/>
    </xf>
    <xf numFmtId="0" fontId="0" fillId="38" borderId="57" xfId="0" applyFill="1" applyBorder="1" applyAlignment="1" applyProtection="1">
      <alignment horizontal="center" vertical="top" wrapText="1"/>
      <protection locked="0"/>
    </xf>
    <xf numFmtId="0" fontId="8" fillId="0" borderId="0" xfId="0" applyFont="1" applyBorder="1" applyAlignment="1" applyProtection="1">
      <alignment vertical="top"/>
      <protection hidden="1"/>
    </xf>
    <xf numFmtId="0" fontId="35" fillId="0" borderId="0" xfId="0" applyFont="1" applyAlignment="1" applyProtection="1">
      <alignment horizontal="center" textRotation="90" wrapText="1"/>
      <protection hidden="1"/>
    </xf>
    <xf numFmtId="0" fontId="0" fillId="39" borderId="78" xfId="0" applyFill="1" applyBorder="1" applyAlignment="1" applyProtection="1">
      <alignment horizontal="center" vertical="top" wrapText="1"/>
      <protection locked="0"/>
    </xf>
    <xf numFmtId="0" fontId="0" fillId="39" borderId="79" xfId="0" applyFill="1" applyBorder="1" applyAlignment="1" applyProtection="1">
      <alignment horizontal="center" vertical="top" wrapText="1"/>
      <protection locked="0"/>
    </xf>
    <xf numFmtId="0" fontId="0" fillId="39" borderId="57" xfId="0" applyFill="1" applyBorder="1" applyAlignment="1" applyProtection="1">
      <alignment horizontal="center" vertical="top" wrapText="1"/>
      <protection locked="0"/>
    </xf>
    <xf numFmtId="188" fontId="0" fillId="38" borderId="0" xfId="0" applyNumberFormat="1" applyFill="1" applyBorder="1" applyAlignment="1" applyProtection="1">
      <alignment horizontal="center" vertical="top" wrapText="1"/>
      <protection hidden="1"/>
    </xf>
    <xf numFmtId="0" fontId="0" fillId="0" borderId="74" xfId="0" applyFill="1" applyBorder="1" applyAlignment="1" applyProtection="1">
      <alignment vertical="top" wrapText="1"/>
      <protection hidden="1"/>
    </xf>
    <xf numFmtId="0" fontId="0" fillId="0" borderId="76" xfId="0" applyFill="1" applyBorder="1" applyAlignment="1" applyProtection="1">
      <alignment vertical="top" wrapText="1"/>
      <protection hidden="1"/>
    </xf>
    <xf numFmtId="0" fontId="0" fillId="0" borderId="75" xfId="0" applyFill="1" applyBorder="1" applyAlignment="1" applyProtection="1">
      <alignment vertical="top" wrapText="1"/>
      <protection hidden="1"/>
    </xf>
    <xf numFmtId="0" fontId="6" fillId="0" borderId="74" xfId="0" applyFont="1" applyBorder="1" applyAlignment="1" applyProtection="1">
      <alignment vertical="top" wrapText="1"/>
      <protection hidden="1"/>
    </xf>
    <xf numFmtId="0" fontId="6" fillId="0" borderId="76" xfId="0" applyFont="1" applyBorder="1" applyAlignment="1" applyProtection="1">
      <alignment vertical="top" wrapText="1"/>
      <protection hidden="1"/>
    </xf>
    <xf numFmtId="0" fontId="6" fillId="0" borderId="75" xfId="0" applyFont="1" applyBorder="1" applyAlignment="1" applyProtection="1">
      <alignment vertical="top" wrapText="1"/>
      <protection hidden="1"/>
    </xf>
    <xf numFmtId="0" fontId="1" fillId="35" borderId="0" xfId="0" applyFont="1" applyFill="1" applyBorder="1" applyAlignment="1" applyProtection="1">
      <alignment vertical="top" wrapText="1"/>
      <protection hidden="1"/>
    </xf>
    <xf numFmtId="0" fontId="6" fillId="0" borderId="74" xfId="0" applyFont="1" applyBorder="1" applyAlignment="1" applyProtection="1">
      <alignment horizontal="left" vertical="top" wrapText="1"/>
      <protection hidden="1"/>
    </xf>
    <xf numFmtId="0" fontId="6" fillId="0" borderId="75" xfId="0" applyFont="1" applyBorder="1" applyAlignment="1" applyProtection="1">
      <alignment horizontal="left" vertical="top" wrapText="1"/>
      <protection hidden="1"/>
    </xf>
    <xf numFmtId="0" fontId="26" fillId="0" borderId="0" xfId="0" applyFont="1" applyAlignment="1" applyProtection="1">
      <alignment horizontal="left" vertical="top" wrapText="1"/>
      <protection hidden="1"/>
    </xf>
    <xf numFmtId="0" fontId="23" fillId="0" borderId="0" xfId="0" applyFont="1" applyAlignment="1" applyProtection="1">
      <alignment/>
      <protection hidden="1"/>
    </xf>
    <xf numFmtId="0" fontId="29" fillId="0" borderId="80" xfId="0" applyFont="1" applyBorder="1" applyAlignment="1" applyProtection="1">
      <alignment horizontal="left" vertical="top" wrapText="1"/>
      <protection hidden="1"/>
    </xf>
    <xf numFmtId="0" fontId="0" fillId="0" borderId="0" xfId="0" applyAlignment="1" applyProtection="1">
      <alignment/>
      <protection hidden="1"/>
    </xf>
    <xf numFmtId="0" fontId="32" fillId="0" borderId="0" xfId="0" applyFont="1" applyAlignment="1" applyProtection="1">
      <alignment horizontal="left" vertical="top" wrapText="1"/>
      <protection hidden="1"/>
    </xf>
    <xf numFmtId="0" fontId="28" fillId="0" borderId="0" xfId="0" applyFont="1" applyAlignment="1" applyProtection="1">
      <alignment horizontal="left" vertical="top" wrapText="1" indent="2"/>
      <protection hidden="1"/>
    </xf>
    <xf numFmtId="0" fontId="26" fillId="0" borderId="0" xfId="0" applyFont="1" applyAlignment="1" applyProtection="1">
      <alignment horizontal="left" vertical="top" wrapText="1" indent="2"/>
      <protection hidden="1"/>
    </xf>
    <xf numFmtId="0" fontId="26" fillId="0" borderId="0" xfId="0" applyFont="1" applyAlignment="1" applyProtection="1">
      <alignment wrapText="1"/>
      <protection hidden="1"/>
    </xf>
    <xf numFmtId="0" fontId="12" fillId="0" borderId="0" xfId="62" applyAlignment="1" applyProtection="1">
      <alignment horizontal="center" wrapText="1"/>
      <protection hidden="1"/>
    </xf>
    <xf numFmtId="0" fontId="27" fillId="0" borderId="0" xfId="0" applyFont="1" applyAlignment="1" applyProtection="1">
      <alignment horizontal="center" wrapText="1"/>
      <protection hidden="1"/>
    </xf>
    <xf numFmtId="0" fontId="33" fillId="0" borderId="0" xfId="0" applyFont="1" applyAlignment="1" applyProtection="1">
      <alignment horizontal="center" wrapText="1"/>
      <protection hidden="1"/>
    </xf>
    <xf numFmtId="0" fontId="25" fillId="0" borderId="0" xfId="0" applyFont="1" applyAlignment="1" applyProtection="1">
      <alignment horizontal="left" wrapText="1"/>
      <protection hidden="1"/>
    </xf>
    <xf numFmtId="0" fontId="32" fillId="0" borderId="0" xfId="0" applyFont="1" applyAlignment="1" applyProtection="1">
      <alignment horizontal="left" wrapText="1"/>
      <protection hidden="1"/>
    </xf>
    <xf numFmtId="0" fontId="26" fillId="0" borderId="0" xfId="0" applyFont="1" applyAlignment="1" applyProtection="1">
      <alignment vertical="top" wrapText="1"/>
      <protection hidden="1"/>
    </xf>
    <xf numFmtId="0" fontId="10" fillId="33" borderId="0" xfId="0" applyFont="1" applyFill="1" applyBorder="1" applyAlignment="1" applyProtection="1">
      <alignment vertical="center" wrapText="1"/>
      <protection hidden="1"/>
    </xf>
    <xf numFmtId="0" fontId="10" fillId="33" borderId="0" xfId="0" applyFont="1" applyFill="1" applyBorder="1" applyAlignment="1" applyProtection="1">
      <alignment horizontal="right" vertical="center" wrapText="1"/>
      <protection hidden="1"/>
    </xf>
    <xf numFmtId="0" fontId="8" fillId="0" borderId="0" xfId="0" applyFont="1" applyBorder="1" applyAlignment="1">
      <alignment/>
    </xf>
    <xf numFmtId="0" fontId="8" fillId="0" borderId="0" xfId="0" applyFont="1" applyFill="1" applyBorder="1" applyAlignment="1" applyProtection="1">
      <alignment horizontal="right" vertical="top" wrapText="1"/>
      <protection hidden="1"/>
    </xf>
    <xf numFmtId="0" fontId="0" fillId="35" borderId="0" xfId="0" applyFont="1" applyFill="1" applyBorder="1" applyAlignment="1" applyProtection="1">
      <alignment horizontal="right" vertical="top" wrapText="1"/>
      <protection hidden="1"/>
    </xf>
    <xf numFmtId="0" fontId="3" fillId="35" borderId="0" xfId="0" applyFont="1" applyFill="1" applyBorder="1" applyAlignment="1" applyProtection="1">
      <alignment horizontal="right" vertical="top" wrapText="1"/>
      <protection hidden="1"/>
    </xf>
    <xf numFmtId="189" fontId="0" fillId="0" borderId="81" xfId="0" applyNumberFormat="1" applyBorder="1" applyAlignment="1" applyProtection="1">
      <alignment horizontal="right" vertical="top" wrapText="1"/>
      <protection hidden="1"/>
    </xf>
    <xf numFmtId="189" fontId="0" fillId="0" borderId="82" xfId="0" applyNumberFormat="1" applyBorder="1" applyAlignment="1" applyProtection="1">
      <alignment horizontal="right" vertical="top" wrapText="1"/>
      <protection hidden="1"/>
    </xf>
    <xf numFmtId="188" fontId="40" fillId="35" borderId="0" xfId="0" applyNumberFormat="1" applyFont="1" applyFill="1" applyBorder="1" applyAlignment="1" applyProtection="1">
      <alignment horizontal="center" vertical="top" wrapText="1"/>
      <protection hidden="1"/>
    </xf>
    <xf numFmtId="1" fontId="39" fillId="0" borderId="83" xfId="0" applyNumberFormat="1" applyFont="1" applyBorder="1" applyAlignment="1" applyProtection="1">
      <alignment horizontal="right" vertical="top" wrapText="1"/>
      <protection hidden="1"/>
    </xf>
    <xf numFmtId="1" fontId="39" fillId="0" borderId="84" xfId="0" applyNumberFormat="1" applyFont="1" applyBorder="1" applyAlignment="1" applyProtection="1">
      <alignment horizontal="right" vertical="top" wrapText="1"/>
      <protection hidden="1"/>
    </xf>
    <xf numFmtId="1" fontId="39" fillId="0" borderId="85" xfId="0" applyNumberFormat="1" applyFont="1" applyBorder="1" applyAlignment="1" applyProtection="1">
      <alignment horizontal="right" vertical="top" wrapText="1"/>
      <protection hidden="1"/>
    </xf>
    <xf numFmtId="0" fontId="0" fillId="36" borderId="57" xfId="0" applyFill="1" applyBorder="1" applyAlignment="1" applyProtection="1">
      <alignment horizontal="right" indent="1"/>
      <protection locked="0"/>
    </xf>
    <xf numFmtId="0" fontId="0" fillId="35" borderId="0" xfId="0" applyFont="1" applyFill="1" applyBorder="1" applyAlignment="1" applyProtection="1">
      <alignment horizontal="right" vertical="top" wrapText="1" indent="1"/>
      <protection hidden="1"/>
    </xf>
    <xf numFmtId="0" fontId="6" fillId="36" borderId="57" xfId="0" applyFont="1" applyFill="1" applyBorder="1" applyAlignment="1" applyProtection="1">
      <alignment horizontal="right" vertical="top" wrapText="1" indent="1"/>
      <protection locked="0"/>
    </xf>
    <xf numFmtId="0" fontId="8" fillId="0" borderId="0" xfId="0" applyFont="1" applyAlignment="1">
      <alignment horizontal="right" indent="1"/>
    </xf>
    <xf numFmtId="0" fontId="8" fillId="0" borderId="0" xfId="0" applyFont="1" applyBorder="1" applyAlignment="1">
      <alignment horizontal="right" indent="1"/>
    </xf>
    <xf numFmtId="0" fontId="10" fillId="33" borderId="0" xfId="0" applyFont="1" applyFill="1" applyBorder="1" applyAlignment="1" applyProtection="1">
      <alignment horizontal="right" vertical="center" wrapText="1" indent="1"/>
      <protection hidden="1"/>
    </xf>
    <xf numFmtId="0" fontId="8" fillId="0" borderId="0" xfId="0" applyFont="1" applyFill="1" applyBorder="1" applyAlignment="1" applyProtection="1">
      <alignment horizontal="right" vertical="top" wrapText="1" indent="1"/>
      <protection hidden="1"/>
    </xf>
    <xf numFmtId="0" fontId="3" fillId="35" borderId="0" xfId="0" applyFont="1" applyFill="1" applyBorder="1" applyAlignment="1" applyProtection="1">
      <alignment horizontal="right" vertical="top" wrapText="1" indent="1"/>
      <protection hidden="1"/>
    </xf>
    <xf numFmtId="0" fontId="0" fillId="0" borderId="0" xfId="0" applyFont="1" applyAlignment="1">
      <alignment horizontal="right" indent="1"/>
    </xf>
    <xf numFmtId="189" fontId="8" fillId="0" borderId="50" xfId="0" applyNumberFormat="1" applyFont="1" applyFill="1" applyBorder="1" applyAlignment="1" applyProtection="1">
      <alignment vertical="top" wrapText="1"/>
      <protection hidden="1"/>
    </xf>
    <xf numFmtId="0" fontId="0" fillId="37" borderId="77" xfId="0" applyFill="1" applyBorder="1" applyAlignment="1" applyProtection="1">
      <alignment vertical="top" wrapText="1"/>
      <protection hidden="1"/>
    </xf>
    <xf numFmtId="0" fontId="41" fillId="33" borderId="46" xfId="0" applyFont="1" applyFill="1" applyBorder="1" applyAlignment="1" applyProtection="1">
      <alignment horizontal="right" vertical="center" wrapText="1"/>
      <protection hidden="1"/>
    </xf>
    <xf numFmtId="1" fontId="38" fillId="35" borderId="48" xfId="0" applyNumberFormat="1" applyFont="1" applyFill="1" applyBorder="1" applyAlignment="1" applyProtection="1">
      <alignment horizontal="right" vertical="top" wrapText="1"/>
      <protection hidden="1"/>
    </xf>
    <xf numFmtId="1" fontId="0" fillId="0" borderId="48" xfId="0" applyNumberFormat="1" applyBorder="1" applyAlignment="1" applyProtection="1">
      <alignment vertical="top" wrapText="1"/>
      <protection hidden="1"/>
    </xf>
    <xf numFmtId="1" fontId="39" fillId="0" borderId="48" xfId="0" applyNumberFormat="1" applyFont="1" applyBorder="1" applyAlignment="1" applyProtection="1">
      <alignment horizontal="center" vertical="top" wrapText="1"/>
      <protection hidden="1"/>
    </xf>
    <xf numFmtId="1" fontId="39" fillId="0" borderId="48" xfId="0" applyNumberFormat="1" applyFont="1" applyBorder="1" applyAlignment="1" applyProtection="1">
      <alignment vertical="top" wrapText="1"/>
      <protection hidden="1"/>
    </xf>
    <xf numFmtId="189" fontId="37" fillId="35" borderId="48" xfId="0" applyNumberFormat="1" applyFont="1" applyFill="1" applyBorder="1" applyAlignment="1" applyProtection="1">
      <alignment horizontal="right" vertical="top" wrapText="1"/>
      <protection hidden="1"/>
    </xf>
    <xf numFmtId="0" fontId="0" fillId="0" borderId="48" xfId="0" applyBorder="1" applyAlignment="1" applyProtection="1">
      <alignment vertical="top" wrapText="1"/>
      <protection hidden="1"/>
    </xf>
    <xf numFmtId="1" fontId="0" fillId="0" borderId="48" xfId="0" applyNumberFormat="1" applyBorder="1" applyAlignment="1" applyProtection="1">
      <alignment horizontal="center" vertical="top" wrapText="1"/>
      <protection hidden="1"/>
    </xf>
    <xf numFmtId="0" fontId="2" fillId="0" borderId="0" xfId="0" applyFont="1" applyBorder="1" applyAlignment="1" applyProtection="1">
      <alignment vertical="top"/>
      <protection hidden="1"/>
    </xf>
    <xf numFmtId="189" fontId="36" fillId="37" borderId="77" xfId="0" applyNumberFormat="1" applyFont="1" applyFill="1" applyBorder="1" applyAlignment="1" applyProtection="1">
      <alignment wrapText="1"/>
      <protection hidden="1"/>
    </xf>
    <xf numFmtId="189" fontId="37" fillId="35" borderId="0" xfId="0" applyNumberFormat="1" applyFont="1" applyFill="1" applyBorder="1" applyAlignment="1" applyProtection="1">
      <alignment horizontal="right" wrapText="1"/>
      <protection hidden="1"/>
    </xf>
    <xf numFmtId="189" fontId="36" fillId="35" borderId="0" xfId="0" applyNumberFormat="1" applyFont="1" applyFill="1" applyBorder="1" applyAlignment="1" applyProtection="1">
      <alignment horizontal="right" wrapText="1"/>
      <protection hidden="1"/>
    </xf>
    <xf numFmtId="1" fontId="37" fillId="35" borderId="48" xfId="0" applyNumberFormat="1" applyFont="1" applyFill="1" applyBorder="1" applyAlignment="1" applyProtection="1">
      <alignment horizontal="right" wrapText="1"/>
      <protection hidden="1"/>
    </xf>
    <xf numFmtId="0" fontId="42" fillId="0" borderId="0" xfId="0" applyFont="1" applyBorder="1" applyAlignment="1" applyProtection="1">
      <alignment wrapText="1"/>
      <protection hidden="1"/>
    </xf>
    <xf numFmtId="1" fontId="0" fillId="0" borderId="48" xfId="0" applyNumberFormat="1" applyBorder="1" applyAlignment="1" applyProtection="1">
      <alignment wrapText="1"/>
      <protection hidden="1"/>
    </xf>
    <xf numFmtId="189" fontId="37" fillId="35" borderId="48" xfId="0" applyNumberFormat="1" applyFont="1" applyFill="1" applyBorder="1" applyAlignment="1" applyProtection="1">
      <alignment horizontal="right" wrapText="1"/>
      <protection hidden="1"/>
    </xf>
    <xf numFmtId="0" fontId="0" fillId="0" borderId="48" xfId="0" applyBorder="1" applyAlignment="1" applyProtection="1">
      <alignment wrapText="1"/>
      <protection hidden="1"/>
    </xf>
    <xf numFmtId="189" fontId="8" fillId="0" borderId="50" xfId="0" applyNumberFormat="1" applyFont="1" applyFill="1" applyBorder="1" applyAlignment="1" applyProtection="1">
      <alignment wrapText="1"/>
      <protection hidden="1"/>
    </xf>
    <xf numFmtId="0" fontId="0" fillId="0" borderId="0" xfId="0" applyBorder="1" applyAlignment="1" applyProtection="1">
      <alignment wrapText="1"/>
      <protection hidden="1"/>
    </xf>
    <xf numFmtId="0" fontId="0" fillId="0" borderId="0" xfId="0" applyFont="1" applyFill="1" applyBorder="1" applyAlignment="1">
      <alignment wrapText="1"/>
    </xf>
    <xf numFmtId="0" fontId="0" fillId="0" borderId="0" xfId="0" applyFont="1" applyFill="1" applyBorder="1" applyAlignment="1">
      <alignment wrapText="1"/>
    </xf>
    <xf numFmtId="0" fontId="43" fillId="0" borderId="10" xfId="0" applyFont="1" applyBorder="1" applyAlignment="1">
      <alignment horizontal="center" vertical="center"/>
    </xf>
    <xf numFmtId="0" fontId="44" fillId="0" borderId="0" xfId="0" applyFont="1" applyAlignment="1">
      <alignment/>
    </xf>
    <xf numFmtId="0" fontId="0" fillId="0" borderId="0" xfId="0" applyAlignment="1" applyProtection="1">
      <alignment/>
      <protection locked="0"/>
    </xf>
    <xf numFmtId="0" fontId="10" fillId="33" borderId="0" xfId="0" applyFont="1" applyFill="1" applyBorder="1" applyAlignment="1" applyProtection="1">
      <alignment horizontal="center" vertical="center" wrapText="1"/>
      <protection hidden="1"/>
    </xf>
    <xf numFmtId="0" fontId="6" fillId="0" borderId="45" xfId="0" applyFont="1" applyBorder="1" applyAlignment="1">
      <alignment/>
    </xf>
    <xf numFmtId="0" fontId="44" fillId="0" borderId="46" xfId="0" applyFont="1" applyBorder="1" applyAlignment="1">
      <alignment/>
    </xf>
    <xf numFmtId="0" fontId="6" fillId="0" borderId="47" xfId="0" applyFont="1" applyBorder="1" applyAlignment="1">
      <alignment/>
    </xf>
    <xf numFmtId="0" fontId="6" fillId="0" borderId="49" xfId="0" applyFont="1" applyBorder="1" applyAlignment="1">
      <alignment/>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95" fillId="0" borderId="0" xfId="0" applyFont="1" applyAlignment="1">
      <alignment vertical="center"/>
    </xf>
    <xf numFmtId="0" fontId="51" fillId="0" borderId="0" xfId="0" applyFont="1" applyAlignment="1">
      <alignment horizontal="left" wrapText="1"/>
    </xf>
    <xf numFmtId="0" fontId="0" fillId="36" borderId="78" xfId="0" applyFont="1" applyFill="1" applyBorder="1" applyAlignment="1" applyProtection="1">
      <alignment vertical="top" wrapText="1"/>
      <protection locked="0"/>
    </xf>
    <xf numFmtId="0" fontId="0" fillId="36" borderId="57" xfId="0" applyFont="1" applyFill="1" applyBorder="1" applyAlignment="1" applyProtection="1">
      <alignment vertical="top" wrapText="1"/>
      <protection locked="0"/>
    </xf>
    <xf numFmtId="0" fontId="0" fillId="0" borderId="0" xfId="0" applyFont="1" applyFill="1" applyBorder="1" applyAlignment="1">
      <alignment/>
    </xf>
    <xf numFmtId="0" fontId="0" fillId="0" borderId="48" xfId="0" applyFont="1" applyBorder="1" applyAlignment="1">
      <alignment/>
    </xf>
    <xf numFmtId="0" fontId="0" fillId="0" borderId="0" xfId="0" applyFont="1" applyAlignment="1">
      <alignment horizontal="center" wrapText="1"/>
    </xf>
    <xf numFmtId="0" fontId="34" fillId="0" borderId="0" xfId="0" applyFont="1" applyAlignment="1">
      <alignment horizontal="center"/>
    </xf>
    <xf numFmtId="0" fontId="34" fillId="0" borderId="0" xfId="0" applyFont="1" applyAlignment="1">
      <alignment horizontal="center" vertical="top"/>
    </xf>
    <xf numFmtId="14" fontId="0" fillId="36" borderId="86" xfId="0" applyNumberFormat="1" applyFill="1" applyBorder="1" applyAlignment="1" applyProtection="1">
      <alignment horizontal="left"/>
      <protection locked="0"/>
    </xf>
    <xf numFmtId="14" fontId="0" fillId="36" borderId="76" xfId="0" applyNumberFormat="1" applyFill="1" applyBorder="1" applyAlignment="1" applyProtection="1">
      <alignment horizontal="left"/>
      <protection locked="0"/>
    </xf>
    <xf numFmtId="14" fontId="0" fillId="36" borderId="87" xfId="0" applyNumberFormat="1" applyFill="1" applyBorder="1" applyAlignment="1" applyProtection="1">
      <alignment horizontal="left"/>
      <protection locked="0"/>
    </xf>
    <xf numFmtId="0" fontId="0" fillId="36" borderId="86" xfId="0" applyFill="1" applyBorder="1" applyAlignment="1" applyProtection="1">
      <alignment/>
      <protection locked="0"/>
    </xf>
    <xf numFmtId="0" fontId="0" fillId="36" borderId="76" xfId="0" applyFill="1" applyBorder="1" applyAlignment="1" applyProtection="1">
      <alignment/>
      <protection locked="0"/>
    </xf>
    <xf numFmtId="0" fontId="0" fillId="36" borderId="87" xfId="0" applyFill="1" applyBorder="1" applyAlignment="1" applyProtection="1">
      <alignment/>
      <protection locked="0"/>
    </xf>
    <xf numFmtId="0" fontId="0" fillId="36" borderId="86" xfId="0" applyFont="1" applyFill="1" applyBorder="1" applyAlignment="1" applyProtection="1">
      <alignment vertical="top" wrapText="1"/>
      <protection locked="0"/>
    </xf>
    <xf numFmtId="0" fontId="0" fillId="36" borderId="76" xfId="0" applyFill="1" applyBorder="1" applyAlignment="1" applyProtection="1">
      <alignment vertical="top" wrapText="1"/>
      <protection locked="0"/>
    </xf>
    <xf numFmtId="0" fontId="0" fillId="36" borderId="87" xfId="0" applyFill="1" applyBorder="1" applyAlignment="1" applyProtection="1">
      <alignment vertical="top" wrapText="1"/>
      <protection locked="0"/>
    </xf>
    <xf numFmtId="0" fontId="0" fillId="35" borderId="21" xfId="0" applyFill="1" applyBorder="1" applyAlignment="1">
      <alignment horizontal="center"/>
    </xf>
    <xf numFmtId="0" fontId="0" fillId="36" borderId="81" xfId="0" applyFont="1" applyFill="1" applyBorder="1" applyAlignment="1" applyProtection="1">
      <alignment vertical="top" wrapText="1"/>
      <protection locked="0"/>
    </xf>
    <xf numFmtId="0" fontId="0" fillId="36" borderId="74" xfId="0" applyFill="1" applyBorder="1" applyAlignment="1" applyProtection="1">
      <alignment vertical="top" wrapText="1"/>
      <protection locked="0"/>
    </xf>
    <xf numFmtId="0" fontId="0" fillId="36" borderId="88" xfId="0" applyFill="1" applyBorder="1" applyAlignment="1" applyProtection="1">
      <alignment vertical="top" wrapText="1"/>
      <protection locked="0"/>
    </xf>
    <xf numFmtId="0" fontId="6" fillId="0" borderId="74" xfId="0" applyFont="1" applyBorder="1" applyAlignment="1" applyProtection="1">
      <alignment horizontal="left" vertical="top" wrapText="1"/>
      <protection hidden="1"/>
    </xf>
    <xf numFmtId="0" fontId="6" fillId="0" borderId="75" xfId="0" applyFont="1" applyBorder="1" applyAlignment="1" applyProtection="1">
      <alignment horizontal="left" vertical="top" wrapText="1"/>
      <protection hidden="1"/>
    </xf>
    <xf numFmtId="0" fontId="0" fillId="0" borderId="75" xfId="0" applyBorder="1" applyAlignment="1">
      <alignment vertical="top" wrapText="1"/>
    </xf>
    <xf numFmtId="0" fontId="0" fillId="36" borderId="86" xfId="0" applyFill="1" applyBorder="1" applyAlignment="1" applyProtection="1">
      <alignment vertical="top" wrapText="1"/>
      <protection locked="0"/>
    </xf>
    <xf numFmtId="0" fontId="8" fillId="0" borderId="0" xfId="0" applyFont="1" applyAlignment="1">
      <alignment/>
    </xf>
    <xf numFmtId="0" fontId="6" fillId="0" borderId="74" xfId="0" applyFont="1" applyBorder="1" applyAlignment="1" applyProtection="1">
      <alignment vertical="top" wrapText="1"/>
      <protection hidden="1"/>
    </xf>
    <xf numFmtId="0" fontId="6" fillId="0" borderId="76" xfId="0" applyFont="1" applyBorder="1" applyAlignment="1" applyProtection="1">
      <alignment vertical="top" wrapText="1"/>
      <protection hidden="1"/>
    </xf>
    <xf numFmtId="0" fontId="10" fillId="33" borderId="0" xfId="0" applyFont="1" applyFill="1" applyBorder="1" applyAlignment="1" applyProtection="1">
      <alignment vertical="center" wrapText="1"/>
      <protection hidden="1"/>
    </xf>
    <xf numFmtId="0" fontId="6" fillId="0" borderId="75" xfId="0" applyFont="1" applyBorder="1" applyAlignment="1" applyProtection="1">
      <alignment vertical="top" wrapText="1"/>
      <protection hidden="1"/>
    </xf>
    <xf numFmtId="0" fontId="1" fillId="35" borderId="0" xfId="0" applyFont="1" applyFill="1" applyBorder="1" applyAlignment="1" applyProtection="1">
      <alignment vertical="top" wrapText="1"/>
      <protection hidden="1"/>
    </xf>
    <xf numFmtId="0" fontId="7" fillId="0" borderId="0" xfId="0" applyFont="1" applyBorder="1" applyAlignment="1">
      <alignment/>
    </xf>
    <xf numFmtId="0" fontId="8" fillId="35" borderId="0" xfId="0" applyFont="1" applyFill="1" applyBorder="1" applyAlignment="1" applyProtection="1">
      <alignment horizontal="right" vertical="top" wrapText="1"/>
      <protection hidden="1"/>
    </xf>
    <xf numFmtId="0" fontId="3" fillId="34" borderId="45" xfId="0" applyFont="1" applyFill="1" applyBorder="1" applyAlignment="1">
      <alignment/>
    </xf>
    <xf numFmtId="0" fontId="3" fillId="34" borderId="46" xfId="0" applyFont="1" applyFill="1" applyBorder="1" applyAlignment="1">
      <alignment/>
    </xf>
    <xf numFmtId="0" fontId="0" fillId="0" borderId="13" xfId="0" applyBorder="1" applyAlignment="1" applyProtection="1">
      <alignment/>
      <protection locked="0"/>
    </xf>
    <xf numFmtId="0" fontId="0" fillId="0" borderId="43" xfId="0" applyBorder="1" applyAlignment="1" applyProtection="1">
      <alignment/>
      <protection locked="0"/>
    </xf>
    <xf numFmtId="0" fontId="0" fillId="0" borderId="70" xfId="0" applyBorder="1" applyAlignment="1" applyProtection="1">
      <alignment/>
      <protection locked="0"/>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89"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90"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91" xfId="0" applyFont="1" applyFill="1" applyBorder="1" applyAlignment="1">
      <alignment horizontal="center" vertical="center"/>
    </xf>
    <xf numFmtId="0" fontId="0" fillId="0" borderId="11" xfId="0" applyBorder="1" applyAlignment="1" applyProtection="1">
      <alignment/>
      <protection locked="0"/>
    </xf>
    <xf numFmtId="0" fontId="0" fillId="0" borderId="42" xfId="0" applyBorder="1" applyAlignment="1" applyProtection="1">
      <alignment/>
      <protection locked="0"/>
    </xf>
    <xf numFmtId="0" fontId="0" fillId="0" borderId="62"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0" fillId="0" borderId="66" xfId="0" applyBorder="1" applyAlignment="1" applyProtection="1">
      <alignment/>
      <protection locked="0"/>
    </xf>
    <xf numFmtId="0" fontId="0" fillId="0" borderId="42" xfId="0" applyBorder="1" applyAlignment="1">
      <alignment horizontal="left"/>
    </xf>
    <xf numFmtId="0" fontId="0" fillId="0" borderId="62" xfId="0" applyBorder="1" applyAlignment="1">
      <alignment horizontal="left"/>
    </xf>
    <xf numFmtId="0" fontId="0" fillId="0" borderId="10" xfId="0" applyBorder="1" applyAlignment="1">
      <alignment horizontal="left"/>
    </xf>
    <xf numFmtId="0" fontId="0" fillId="0" borderId="66" xfId="0" applyBorder="1" applyAlignment="1">
      <alignment horizontal="left"/>
    </xf>
    <xf numFmtId="0" fontId="0" fillId="0" borderId="0" xfId="0" applyAlignment="1">
      <alignment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33" borderId="89"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91" xfId="0" applyFill="1" applyBorder="1" applyAlignment="1">
      <alignment horizontal="center" vertical="center" wrapText="1"/>
    </xf>
    <xf numFmtId="0" fontId="0" fillId="33" borderId="89" xfId="0" applyFill="1" applyBorder="1" applyAlignment="1">
      <alignment horizontal="center" vertical="center"/>
    </xf>
    <xf numFmtId="0" fontId="0" fillId="33" borderId="17" xfId="0" applyFill="1" applyBorder="1" applyAlignment="1">
      <alignment horizontal="center" vertical="center"/>
    </xf>
    <xf numFmtId="0" fontId="0" fillId="33" borderId="22" xfId="0" applyFill="1" applyBorder="1" applyAlignment="1">
      <alignment horizontal="center" vertical="center"/>
    </xf>
    <xf numFmtId="0" fontId="0" fillId="33" borderId="91" xfId="0" applyFill="1" applyBorder="1" applyAlignment="1">
      <alignment horizontal="center" vertical="center"/>
    </xf>
    <xf numFmtId="0" fontId="1" fillId="33" borderId="89"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91" xfId="0" applyFont="1" applyFill="1" applyBorder="1" applyAlignment="1">
      <alignment horizontal="center" vertical="center" wrapText="1"/>
    </xf>
    <xf numFmtId="0" fontId="3" fillId="0" borderId="47" xfId="0" applyFont="1" applyBorder="1" applyAlignment="1">
      <alignment horizontal="right"/>
    </xf>
    <xf numFmtId="0" fontId="3" fillId="0" borderId="0" xfId="0" applyFont="1" applyBorder="1" applyAlignment="1">
      <alignment horizontal="right"/>
    </xf>
    <xf numFmtId="0" fontId="3" fillId="33" borderId="0" xfId="0" applyFont="1" applyFill="1" applyBorder="1" applyAlignment="1">
      <alignment horizontal="left" vertical="center"/>
    </xf>
    <xf numFmtId="0" fontId="3" fillId="33" borderId="90" xfId="0" applyFont="1" applyFill="1" applyBorder="1" applyAlignment="1">
      <alignment horizontal="left" vertical="center"/>
    </xf>
    <xf numFmtId="0" fontId="3" fillId="33" borderId="22" xfId="0" applyFont="1" applyFill="1" applyBorder="1" applyAlignment="1">
      <alignment horizontal="center" vertical="center"/>
    </xf>
    <xf numFmtId="0" fontId="3" fillId="33" borderId="91" xfId="0" applyFont="1" applyFill="1" applyBorder="1" applyAlignment="1">
      <alignment horizontal="center" vertical="center"/>
    </xf>
    <xf numFmtId="0" fontId="0" fillId="0" borderId="43" xfId="0" applyBorder="1" applyAlignment="1">
      <alignment horizontal="left"/>
    </xf>
    <xf numFmtId="0" fontId="0" fillId="0" borderId="70" xfId="0" applyBorder="1" applyAlignment="1">
      <alignment horizontal="left"/>
    </xf>
    <xf numFmtId="0" fontId="0" fillId="0" borderId="21" xfId="0" applyFont="1" applyBorder="1" applyAlignment="1">
      <alignment horizontal="center" vertical="top"/>
    </xf>
    <xf numFmtId="0" fontId="3" fillId="33" borderId="14"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0" fillId="0" borderId="21" xfId="0" applyBorder="1" applyAlignment="1">
      <alignment/>
    </xf>
    <xf numFmtId="0" fontId="0" fillId="0" borderId="77" xfId="0" applyBorder="1" applyAlignment="1">
      <alignment horizontal="center" vertical="top"/>
    </xf>
    <xf numFmtId="0" fontId="0" fillId="0" borderId="0" xfId="0" applyFont="1" applyBorder="1" applyAlignment="1">
      <alignment horizontal="center" vertical="top"/>
    </xf>
    <xf numFmtId="0" fontId="35" fillId="0" borderId="93" xfId="0" applyFont="1" applyBorder="1" applyAlignment="1" applyProtection="1">
      <alignment horizontal="center" textRotation="90" wrapText="1"/>
      <protection hidden="1"/>
    </xf>
    <xf numFmtId="0" fontId="0" fillId="0" borderId="0" xfId="0" applyAlignment="1" applyProtection="1">
      <alignment vertical="top" wrapText="1"/>
      <protection hidden="1"/>
    </xf>
    <xf numFmtId="0" fontId="0" fillId="0" borderId="47" xfId="0"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8" fillId="0" borderId="49" xfId="0" applyFont="1" applyBorder="1" applyAlignment="1" applyProtection="1">
      <alignment horizontal="right" vertical="top" wrapText="1"/>
      <protection hidden="1"/>
    </xf>
    <xf numFmtId="0" fontId="8" fillId="0" borderId="21" xfId="0" applyFont="1" applyBorder="1" applyAlignment="1" applyProtection="1">
      <alignment horizontal="right" vertical="top" wrapText="1"/>
      <protection hidden="1"/>
    </xf>
    <xf numFmtId="0" fontId="35" fillId="0" borderId="73" xfId="0" applyFont="1" applyBorder="1" applyAlignment="1" applyProtection="1">
      <alignment vertical="top" wrapText="1"/>
      <protection locked="0"/>
    </xf>
    <xf numFmtId="0" fontId="8" fillId="0" borderId="0" xfId="0" applyFont="1" applyBorder="1" applyAlignment="1" applyProtection="1">
      <alignment vertical="top"/>
      <protection hidden="1"/>
    </xf>
    <xf numFmtId="0" fontId="0" fillId="0" borderId="94" xfId="0" applyFont="1" applyBorder="1" applyAlignment="1" applyProtection="1">
      <alignment vertical="top" wrapText="1"/>
      <protection hidden="1"/>
    </xf>
    <xf numFmtId="0" fontId="1" fillId="35" borderId="47" xfId="0" applyFont="1" applyFill="1" applyBorder="1" applyAlignment="1" applyProtection="1">
      <alignment vertical="top" wrapText="1"/>
      <protection hidden="1"/>
    </xf>
    <xf numFmtId="0" fontId="8" fillId="35" borderId="47" xfId="0" applyFont="1" applyFill="1" applyBorder="1" applyAlignment="1" applyProtection="1">
      <alignment horizontal="right" vertical="top" wrapText="1"/>
      <protection hidden="1"/>
    </xf>
    <xf numFmtId="0" fontId="3" fillId="0" borderId="47" xfId="0" applyFont="1" applyBorder="1" applyAlignment="1" applyProtection="1">
      <alignment horizontal="right" vertical="top" wrapText="1"/>
      <protection hidden="1"/>
    </xf>
    <xf numFmtId="0" fontId="3" fillId="0" borderId="0" xfId="0" applyFont="1" applyBorder="1" applyAlignment="1" applyProtection="1">
      <alignment horizontal="right" vertical="top" wrapText="1"/>
      <protection hidden="1"/>
    </xf>
    <xf numFmtId="0" fontId="35" fillId="0" borderId="95" xfId="0" applyFont="1" applyBorder="1" applyAlignment="1" applyProtection="1">
      <alignment vertical="top" wrapText="1"/>
      <protection locked="0"/>
    </xf>
    <xf numFmtId="0" fontId="10" fillId="33" borderId="45" xfId="0" applyFont="1" applyFill="1" applyBorder="1" applyAlignment="1" applyProtection="1">
      <alignment vertical="center" wrapText="1"/>
      <protection hidden="1"/>
    </xf>
    <xf numFmtId="0" fontId="10" fillId="33" borderId="38" xfId="0" applyFont="1" applyFill="1" applyBorder="1" applyAlignment="1" applyProtection="1">
      <alignment vertical="center" wrapText="1"/>
      <protection hidden="1"/>
    </xf>
    <xf numFmtId="0" fontId="11" fillId="0" borderId="0" xfId="0" applyFont="1" applyBorder="1" applyAlignment="1" applyProtection="1">
      <alignment horizontal="left" vertical="top"/>
      <protection hidden="1"/>
    </xf>
    <xf numFmtId="0" fontId="15" fillId="36" borderId="0" xfId="0" applyFont="1" applyFill="1" applyAlignment="1" applyProtection="1">
      <alignment horizontal="center" vertical="top"/>
      <protection hidden="1"/>
    </xf>
    <xf numFmtId="0" fontId="15" fillId="36" borderId="48" xfId="0" applyFont="1" applyFill="1" applyBorder="1" applyAlignment="1" applyProtection="1">
      <alignment horizontal="center" vertical="top"/>
      <protection hidden="1"/>
    </xf>
    <xf numFmtId="0" fontId="17" fillId="40" borderId="96" xfId="0" applyFont="1" applyFill="1" applyBorder="1" applyAlignment="1" applyProtection="1">
      <alignment horizontal="left" vertical="center"/>
      <protection hidden="1" locked="0"/>
    </xf>
    <xf numFmtId="0" fontId="17" fillId="40" borderId="77" xfId="0" applyFont="1" applyFill="1" applyBorder="1" applyAlignment="1" applyProtection="1">
      <alignment horizontal="left" vertical="center"/>
      <protection hidden="1" locked="0"/>
    </xf>
    <xf numFmtId="0" fontId="17" fillId="40" borderId="97" xfId="0" applyFont="1" applyFill="1" applyBorder="1" applyAlignment="1" applyProtection="1">
      <alignment horizontal="left" vertical="center"/>
      <protection hidden="1" locked="0"/>
    </xf>
    <xf numFmtId="0" fontId="8" fillId="0" borderId="0"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0" fillId="0" borderId="21" xfId="0" applyBorder="1" applyAlignment="1" applyProtection="1">
      <alignment vertical="top" wrapText="1"/>
      <protection hidden="1"/>
    </xf>
    <xf numFmtId="0" fontId="0" fillId="0" borderId="0" xfId="0" applyAlignment="1" applyProtection="1">
      <alignment horizontal="center" vertical="top"/>
      <protection hidden="1"/>
    </xf>
    <xf numFmtId="0" fontId="11" fillId="0" borderId="0" xfId="0" applyFont="1" applyBorder="1" applyAlignment="1" applyProtection="1">
      <alignment vertical="top"/>
      <protection hidden="1"/>
    </xf>
    <xf numFmtId="0" fontId="40" fillId="35" borderId="47" xfId="0" applyFont="1" applyFill="1" applyBorder="1" applyAlignment="1" applyProtection="1">
      <alignment horizontal="right" vertical="top" wrapText="1"/>
      <protection hidden="1"/>
    </xf>
    <xf numFmtId="0" fontId="40" fillId="35" borderId="0" xfId="0" applyFont="1" applyFill="1" applyBorder="1" applyAlignment="1" applyProtection="1">
      <alignment horizontal="right" vertical="top" wrapText="1"/>
      <protection hidden="1"/>
    </xf>
    <xf numFmtId="0" fontId="0" fillId="0" borderId="0" xfId="0" applyAlignment="1" applyProtection="1">
      <alignment horizontal="center" vertical="top" wrapText="1"/>
      <protection hidden="1"/>
    </xf>
    <xf numFmtId="0" fontId="8" fillId="0" borderId="0" xfId="0" applyFont="1" applyAlignment="1" applyProtection="1">
      <alignment vertical="top"/>
      <protection hidden="1"/>
    </xf>
    <xf numFmtId="0" fontId="17" fillId="0" borderId="96" xfId="0" applyFont="1" applyFill="1" applyBorder="1" applyAlignment="1" applyProtection="1">
      <alignment horizontal="left" vertical="center"/>
      <protection hidden="1" locked="0"/>
    </xf>
    <xf numFmtId="0" fontId="17" fillId="0" borderId="77" xfId="0" applyFont="1" applyFill="1" applyBorder="1" applyAlignment="1" applyProtection="1">
      <alignment horizontal="left" vertical="center"/>
      <protection hidden="1" locked="0"/>
    </xf>
    <xf numFmtId="0" fontId="17" fillId="0" borderId="97" xfId="0" applyFont="1" applyFill="1" applyBorder="1" applyAlignment="1" applyProtection="1">
      <alignment horizontal="left" vertical="center"/>
      <protection hidden="1" locked="0"/>
    </xf>
    <xf numFmtId="0" fontId="6" fillId="0" borderId="98" xfId="0" applyNumberFormat="1" applyFont="1" applyBorder="1" applyAlignment="1" applyProtection="1">
      <alignment horizontal="left" vertical="center"/>
      <protection/>
    </xf>
    <xf numFmtId="0" fontId="6" fillId="0" borderId="68" xfId="0" applyNumberFormat="1" applyFont="1" applyBorder="1" applyAlignment="1" applyProtection="1">
      <alignment horizontal="left" vertical="center"/>
      <protection/>
    </xf>
    <xf numFmtId="0" fontId="6" fillId="0" borderId="98" xfId="0" applyNumberFormat="1" applyFont="1" applyBorder="1" applyAlignment="1" applyProtection="1">
      <alignment vertical="center"/>
      <protection/>
    </xf>
    <xf numFmtId="0" fontId="6" fillId="0" borderId="58" xfId="0" applyNumberFormat="1" applyFont="1" applyBorder="1" applyAlignment="1" applyProtection="1">
      <alignment vertical="center"/>
      <protection/>
    </xf>
    <xf numFmtId="0" fontId="6" fillId="0" borderId="58" xfId="0" applyNumberFormat="1" applyFont="1" applyBorder="1" applyAlignment="1" applyProtection="1">
      <alignment horizontal="left" vertical="center"/>
      <protection/>
    </xf>
    <xf numFmtId="0" fontId="6" fillId="0" borderId="64" xfId="0" applyNumberFormat="1" applyFont="1" applyBorder="1" applyAlignment="1" applyProtection="1">
      <alignment horizontal="left" vertical="center"/>
      <protection/>
    </xf>
    <xf numFmtId="0" fontId="3" fillId="33" borderId="99"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4" xfId="0" applyFont="1" applyFill="1" applyBorder="1" applyAlignment="1">
      <alignment horizontal="center"/>
    </xf>
    <xf numFmtId="0" fontId="3" fillId="33" borderId="92" xfId="0" applyFont="1" applyFill="1" applyBorder="1" applyAlignment="1">
      <alignment horizontal="center"/>
    </xf>
    <xf numFmtId="0" fontId="3" fillId="33" borderId="101" xfId="0" applyFont="1" applyFill="1" applyBorder="1" applyAlignment="1">
      <alignment horizontal="center"/>
    </xf>
    <xf numFmtId="0" fontId="3" fillId="33" borderId="102" xfId="0" applyFont="1" applyFill="1" applyBorder="1" applyAlignment="1">
      <alignment horizontal="center"/>
    </xf>
    <xf numFmtId="0" fontId="3" fillId="33" borderId="17" xfId="0" applyFont="1" applyFill="1" applyBorder="1" applyAlignment="1">
      <alignment horizontal="center"/>
    </xf>
    <xf numFmtId="0" fontId="3" fillId="33" borderId="91" xfId="0" applyFont="1" applyFill="1" applyBorder="1" applyAlignment="1">
      <alignment horizontal="center"/>
    </xf>
    <xf numFmtId="0" fontId="6" fillId="0" borderId="103" xfId="0" applyNumberFormat="1" applyFont="1" applyBorder="1" applyAlignment="1" applyProtection="1">
      <alignment horizontal="left" vertical="center"/>
      <protection/>
    </xf>
    <xf numFmtId="0" fontId="6" fillId="0" borderId="60" xfId="0" applyNumberFormat="1" applyFont="1" applyBorder="1" applyAlignment="1" applyProtection="1">
      <alignment horizontal="left" vertical="center"/>
      <protection/>
    </xf>
    <xf numFmtId="0" fontId="3" fillId="33" borderId="10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6" fillId="0" borderId="103" xfId="0" applyNumberFormat="1" applyFont="1" applyBorder="1" applyAlignment="1" applyProtection="1">
      <alignment vertical="center"/>
      <protection/>
    </xf>
    <xf numFmtId="0" fontId="3" fillId="33" borderId="100" xfId="0" applyFont="1" applyFill="1" applyBorder="1" applyAlignment="1">
      <alignment horizontal="center"/>
    </xf>
    <xf numFmtId="0" fontId="3" fillId="33" borderId="15" xfId="0" applyFont="1" applyFill="1" applyBorder="1" applyAlignment="1">
      <alignment horizontal="center"/>
    </xf>
    <xf numFmtId="0" fontId="3" fillId="33" borderId="104" xfId="0" applyFont="1" applyFill="1" applyBorder="1" applyAlignment="1">
      <alignment horizontal="center"/>
    </xf>
    <xf numFmtId="0" fontId="3" fillId="33" borderId="89" xfId="0" applyFont="1" applyFill="1" applyBorder="1" applyAlignment="1">
      <alignment horizontal="center"/>
    </xf>
    <xf numFmtId="0" fontId="0" fillId="0" borderId="38" xfId="0" applyBorder="1" applyAlignment="1">
      <alignment horizontal="center"/>
    </xf>
    <xf numFmtId="0" fontId="0" fillId="0" borderId="0" xfId="0" applyFont="1" applyBorder="1" applyAlignment="1">
      <alignment horizontal="center"/>
    </xf>
    <xf numFmtId="0" fontId="3" fillId="33" borderId="22" xfId="0" applyFont="1" applyFill="1" applyBorder="1" applyAlignment="1">
      <alignment horizontal="center"/>
    </xf>
    <xf numFmtId="0" fontId="3" fillId="33" borderId="105" xfId="0" applyFont="1" applyFill="1" applyBorder="1" applyAlignment="1">
      <alignment horizontal="center"/>
    </xf>
    <xf numFmtId="0" fontId="3" fillId="33" borderId="26" xfId="0" applyFont="1" applyFill="1" applyBorder="1" applyAlignment="1" applyProtection="1">
      <alignment horizontal="center" vertical="center"/>
      <protection/>
    </xf>
    <xf numFmtId="0" fontId="3" fillId="33" borderId="106" xfId="0" applyFont="1" applyFill="1" applyBorder="1" applyAlignment="1" applyProtection="1">
      <alignment horizontal="center" vertical="center"/>
      <protection/>
    </xf>
    <xf numFmtId="0" fontId="3" fillId="33" borderId="107" xfId="0" applyFont="1" applyFill="1" applyBorder="1" applyAlignment="1" applyProtection="1">
      <alignment horizontal="center" vertical="center"/>
      <protection/>
    </xf>
    <xf numFmtId="0" fontId="3" fillId="33" borderId="108" xfId="0" applyFont="1" applyFill="1" applyBorder="1" applyAlignment="1" applyProtection="1">
      <alignment horizontal="center" vertical="center"/>
      <protection/>
    </xf>
    <xf numFmtId="0" fontId="0" fillId="0" borderId="0" xfId="0" applyBorder="1" applyAlignment="1">
      <alignment wrapText="1"/>
    </xf>
    <xf numFmtId="0" fontId="8" fillId="0" borderId="109" xfId="0" applyNumberFormat="1" applyFont="1" applyBorder="1" applyAlignment="1" applyProtection="1">
      <alignment horizontal="center" vertical="center"/>
      <protection/>
    </xf>
    <xf numFmtId="0" fontId="8" fillId="0" borderId="110" xfId="0" applyNumberFormat="1" applyFont="1" applyBorder="1" applyAlignment="1" applyProtection="1">
      <alignment horizontal="center" vertical="center"/>
      <protection/>
    </xf>
    <xf numFmtId="0" fontId="8" fillId="0" borderId="111" xfId="0" applyNumberFormat="1" applyFont="1" applyBorder="1" applyAlignment="1" applyProtection="1">
      <alignment horizontal="center" vertical="center"/>
      <protection/>
    </xf>
    <xf numFmtId="0" fontId="8" fillId="0" borderId="112" xfId="0" applyNumberFormat="1" applyFont="1" applyBorder="1" applyAlignment="1" applyProtection="1">
      <alignment horizontal="center" vertical="center"/>
      <protection/>
    </xf>
    <xf numFmtId="0" fontId="8" fillId="0" borderId="113" xfId="0" applyNumberFormat="1" applyFont="1" applyBorder="1" applyAlignment="1" applyProtection="1">
      <alignment horizontal="center" vertical="center"/>
      <protection/>
    </xf>
    <xf numFmtId="0" fontId="8" fillId="0" borderId="114" xfId="0" applyNumberFormat="1" applyFont="1" applyBorder="1" applyAlignment="1" applyProtection="1">
      <alignment horizontal="center"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L_Confidential" xfId="40"/>
    <cellStyle name="BIL_Cur_0" xfId="41"/>
    <cellStyle name="BIL_Cur_2" xfId="42"/>
    <cellStyle name="BIL_CurDay_0" xfId="43"/>
    <cellStyle name="BIL_CurDay_2" xfId="44"/>
    <cellStyle name="BIL_CurKilo" xfId="45"/>
    <cellStyle name="BIL_Day" xfId="46"/>
    <cellStyle name="BIL_EqualCur_0" xfId="47"/>
    <cellStyle name="BIL_HourDay"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GS_Confidential" xfId="64"/>
    <cellStyle name="LGS_Cur_0" xfId="65"/>
    <cellStyle name="LGS_Cur_2" xfId="66"/>
    <cellStyle name="LGS_CurDay_0" xfId="67"/>
    <cellStyle name="LGS_CurDay_2" xfId="68"/>
    <cellStyle name="LGS_Day" xfId="69"/>
    <cellStyle name="LGS_EqualCur_0" xfId="70"/>
    <cellStyle name="LGS_HourDay" xfId="71"/>
    <cellStyle name="Linked Cell" xfId="72"/>
    <cellStyle name="Neutral" xfId="73"/>
    <cellStyle name="Note" xfId="74"/>
    <cellStyle name="Output" xfId="75"/>
    <cellStyle name="Percent" xfId="76"/>
    <cellStyle name="Title" xfId="77"/>
    <cellStyle name="Total" xfId="78"/>
    <cellStyle name="Warning Text" xfId="79"/>
  </cellStyles>
  <dxfs count="2">
    <dxf>
      <font>
        <b/>
        <i val="0"/>
        <color indexed="13"/>
      </font>
    </dxf>
    <dxf>
      <font>
        <b/>
        <i val="0"/>
        <color indexed="1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0.png" /><Relationship Id="rId2" Type="http://schemas.openxmlformats.org/officeDocument/2006/relationships/image" Target="../media/image41.png" /><Relationship Id="rId3"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19.emf" /><Relationship Id="rId3" Type="http://schemas.openxmlformats.org/officeDocument/2006/relationships/image" Target="../media/image6.emf" /><Relationship Id="rId4" Type="http://schemas.openxmlformats.org/officeDocument/2006/relationships/image" Target="../media/image12.emf" /><Relationship Id="rId5" Type="http://schemas.openxmlformats.org/officeDocument/2006/relationships/image" Target="../media/image22.emf" /><Relationship Id="rId6"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9.png" /></Relationships>
</file>

<file path=xl/drawings/_rels/drawing5.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2.emf" /><Relationship Id="rId3" Type="http://schemas.openxmlformats.org/officeDocument/2006/relationships/image" Target="../media/image34.emf" /><Relationship Id="rId4" Type="http://schemas.openxmlformats.org/officeDocument/2006/relationships/image" Target="../media/image13.emf" /><Relationship Id="rId5" Type="http://schemas.openxmlformats.org/officeDocument/2006/relationships/image" Target="../media/image1.emf" /><Relationship Id="rId6" Type="http://schemas.openxmlformats.org/officeDocument/2006/relationships/image" Target="../media/image32.emf" /><Relationship Id="rId7" Type="http://schemas.openxmlformats.org/officeDocument/2006/relationships/image" Target="../media/image14.emf" /><Relationship Id="rId8" Type="http://schemas.openxmlformats.org/officeDocument/2006/relationships/image" Target="../media/image17.emf" /><Relationship Id="rId9" Type="http://schemas.openxmlformats.org/officeDocument/2006/relationships/image" Target="../media/image15.emf" /><Relationship Id="rId10" Type="http://schemas.openxmlformats.org/officeDocument/2006/relationships/image" Target="../media/image25.emf" /><Relationship Id="rId11" Type="http://schemas.openxmlformats.org/officeDocument/2006/relationships/image" Target="../media/image2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31.emf" /><Relationship Id="rId3" Type="http://schemas.openxmlformats.org/officeDocument/2006/relationships/image" Target="../media/image29.emf" /><Relationship Id="rId4" Type="http://schemas.openxmlformats.org/officeDocument/2006/relationships/image" Target="../media/image30.emf" /><Relationship Id="rId5" Type="http://schemas.openxmlformats.org/officeDocument/2006/relationships/image" Target="../media/image38.emf" /><Relationship Id="rId6" Type="http://schemas.openxmlformats.org/officeDocument/2006/relationships/image" Target="../media/image21.emf" /><Relationship Id="rId7" Type="http://schemas.openxmlformats.org/officeDocument/2006/relationships/image" Target="../media/image11.emf" /><Relationship Id="rId8" Type="http://schemas.openxmlformats.org/officeDocument/2006/relationships/image" Target="../media/image20.emf" /><Relationship Id="rId9" Type="http://schemas.openxmlformats.org/officeDocument/2006/relationships/image" Target="../media/image16.emf" /><Relationship Id="rId10" Type="http://schemas.openxmlformats.org/officeDocument/2006/relationships/image" Target="../media/image36.emf" /><Relationship Id="rId11" Type="http://schemas.openxmlformats.org/officeDocument/2006/relationships/image" Target="../media/image28.emf" /></Relationships>
</file>

<file path=xl/drawings/_rels/drawing7.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37.emf" /><Relationship Id="rId3" Type="http://schemas.openxmlformats.org/officeDocument/2006/relationships/image" Target="../media/image10.emf" /><Relationship Id="rId4" Type="http://schemas.openxmlformats.org/officeDocument/2006/relationships/image" Target="../media/image35.emf" /><Relationship Id="rId5" Type="http://schemas.openxmlformats.org/officeDocument/2006/relationships/image" Target="../media/image7.emf" /><Relationship Id="rId6" Type="http://schemas.openxmlformats.org/officeDocument/2006/relationships/image" Target="../media/image33.emf" /><Relationship Id="rId7" Type="http://schemas.openxmlformats.org/officeDocument/2006/relationships/image" Target="../media/image18.emf" /><Relationship Id="rId8" Type="http://schemas.openxmlformats.org/officeDocument/2006/relationships/image" Target="../media/image8.emf" /><Relationship Id="rId9" Type="http://schemas.openxmlformats.org/officeDocument/2006/relationships/image" Target="../media/image27.emf" /><Relationship Id="rId10" Type="http://schemas.openxmlformats.org/officeDocument/2006/relationships/image" Target="../media/image26.emf" /><Relationship Id="rId11" Type="http://schemas.openxmlformats.org/officeDocument/2006/relationships/image" Target="../media/image2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9.png" /></Relationships>
</file>

<file path=xl/drawings/_rels/drawing9.xml.rels><?xml version="1.0" encoding="utf-8" standalone="yes"?><Relationships xmlns="http://schemas.openxmlformats.org/package/2006/relationships"><Relationship Id="rId1"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28575</xdr:rowOff>
    </xdr:from>
    <xdr:to>
      <xdr:col>4</xdr:col>
      <xdr:colOff>266700</xdr:colOff>
      <xdr:row>14</xdr:row>
      <xdr:rowOff>523875</xdr:rowOff>
    </xdr:to>
    <xdr:sp>
      <xdr:nvSpPr>
        <xdr:cNvPr id="1" name="WarningMacrosDisabled"/>
        <xdr:cNvSpPr txBox="1">
          <a:spLocks noChangeArrowheads="1"/>
        </xdr:cNvSpPr>
      </xdr:nvSpPr>
      <xdr:spPr>
        <a:xfrm>
          <a:off x="657225" y="1971675"/>
          <a:ext cx="6010275" cy="4191000"/>
        </a:xfrm>
        <a:prstGeom prst="rect">
          <a:avLst/>
        </a:prstGeom>
        <a:solidFill>
          <a:srgbClr val="FFFF99"/>
        </a:solidFill>
        <a:ln w="50800" cmpd="sng">
          <a:solidFill>
            <a:srgbClr val="FF0000"/>
          </a:solidFill>
          <a:headEnd type="none"/>
          <a:tailEnd type="none"/>
        </a:ln>
      </xdr:spPr>
      <xdr:txBody>
        <a:bodyPr vertOverflow="clip" wrap="square" lIns="457200" tIns="45720" rIns="91440" bIns="45720"/>
        <a:p>
          <a:pPr algn="l">
            <a:defRPr/>
          </a:pPr>
          <a:r>
            <a:rPr lang="en-US" cap="none" sz="1200" b="1" i="0" u="none" baseline="0">
              <a:solidFill>
                <a:srgbClr val="FF0000"/>
              </a:solidFill>
              <a:latin typeface="Arial"/>
              <a:ea typeface="Arial"/>
              <a:cs typeface="Arial"/>
            </a:rPr>
            <a:t>Prendre note que ce fichier requiert les "macros" pour fonctionner normallement.
</a:t>
          </a:r>
          <a:r>
            <a:rPr lang="en-US" cap="none" sz="1000" b="1" i="0" u="none" baseline="0">
              <a:solidFill>
                <a:srgbClr val="993300"/>
              </a:solidFill>
              <a:latin typeface="Arial"/>
              <a:ea typeface="Arial"/>
              <a:cs typeface="Arial"/>
            </a:rPr>
            <a:t>S.V.P. :      1. Fermer le fichier (sans sauvegarder),
</a:t>
          </a:r>
          <a:r>
            <a:rPr lang="en-US" cap="none" sz="1000" b="1" i="0" u="none" baseline="0">
              <a:solidFill>
                <a:srgbClr val="993300"/>
              </a:solidFill>
              <a:latin typeface="Arial"/>
              <a:ea typeface="Arial"/>
              <a:cs typeface="Arial"/>
            </a:rPr>
            <a:t>                  2. Vérifier qu'Excel est configurer correctement: 
</a:t>
          </a:r>
          <a:r>
            <a:rPr lang="en-US" cap="none" sz="1000" b="1" i="0" u="none" baseline="0">
              <a:solidFill>
                <a:srgbClr val="993300"/>
              </a:solidFill>
              <a:latin typeface="Arial"/>
              <a:ea typeface="Arial"/>
              <a:cs typeface="Arial"/>
            </a:rPr>
            <a:t>                              Outils &gt;&gt; Macro &gt;&gt; Sécurité  doit être à </a:t>
          </a:r>
          <a:r>
            <a:rPr lang="en-US" cap="none" sz="1000" b="1" i="1" u="none" baseline="0">
              <a:solidFill>
                <a:srgbClr val="993300"/>
              </a:solidFill>
              <a:latin typeface="Arial"/>
              <a:ea typeface="Arial"/>
              <a:cs typeface="Arial"/>
            </a:rPr>
            <a:t>Medium,</a:t>
          </a:r>
          <a:r>
            <a:rPr lang="en-US" cap="none" sz="1000" b="1" i="0" u="none" baseline="0">
              <a:solidFill>
                <a:srgbClr val="993300"/>
              </a:solidFill>
              <a:latin typeface="Arial"/>
              <a:ea typeface="Arial"/>
              <a:cs typeface="Arial"/>
            </a:rPr>
            <a:t> et
</a:t>
          </a:r>
          <a:r>
            <a:rPr lang="en-US" cap="none" sz="1000" b="1" i="0" u="none" baseline="0">
              <a:solidFill>
                <a:srgbClr val="993300"/>
              </a:solidFill>
              <a:latin typeface="Arial"/>
              <a:ea typeface="Arial"/>
              <a:cs typeface="Arial"/>
            </a:rPr>
            <a:t>                  3. Ouvrir à nouveau le fichier et choisir "Activer les macros"
</a:t>
          </a: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Please note that this worksheet cannot work properly without having its Macros Enabled.</a:t>
          </a:r>
          <a:r>
            <a:rPr lang="en-US" cap="none" sz="1000" b="1" i="0" u="none" baseline="0">
              <a:solidFill>
                <a:srgbClr val="FF0000"/>
              </a:solidFill>
              <a:latin typeface="Arial"/>
              <a:ea typeface="Arial"/>
              <a:cs typeface="Arial"/>
            </a:rPr>
            <a:t>
</a:t>
          </a:r>
          <a:r>
            <a:rPr lang="en-US" cap="none" sz="1000" b="1" i="0" u="none" baseline="0">
              <a:solidFill>
                <a:srgbClr val="800000"/>
              </a:solidFill>
              <a:latin typeface="Arial"/>
              <a:ea typeface="Arial"/>
              <a:cs typeface="Arial"/>
            </a:rPr>
            <a:t>Please :     1. Close the worksheet file (without saving),
</a:t>
          </a:r>
          <a:r>
            <a:rPr lang="en-US" cap="none" sz="1000" b="1" i="0" u="none" baseline="0">
              <a:solidFill>
                <a:srgbClr val="800000"/>
              </a:solidFill>
              <a:latin typeface="Arial"/>
              <a:ea typeface="Arial"/>
              <a:cs typeface="Arial"/>
            </a:rPr>
            <a:t>                  2. Verify that your Excel: Tools &gt;&gt; Macro &gt;&gt; Security is set to </a:t>
          </a:r>
          <a:r>
            <a:rPr lang="en-US" cap="none" sz="1000" b="1" i="1" u="none" baseline="0">
              <a:solidFill>
                <a:srgbClr val="800000"/>
              </a:solidFill>
              <a:latin typeface="Arial"/>
              <a:ea typeface="Arial"/>
              <a:cs typeface="Arial"/>
            </a:rPr>
            <a:t>Medium,</a:t>
          </a:r>
          <a:r>
            <a:rPr lang="en-US" cap="none" sz="1000" b="1" i="0" u="none" baseline="0">
              <a:solidFill>
                <a:srgbClr val="800000"/>
              </a:solidFill>
              <a:latin typeface="Arial"/>
              <a:ea typeface="Arial"/>
              <a:cs typeface="Arial"/>
            </a:rPr>
            <a:t> and
</a:t>
          </a:r>
          <a:r>
            <a:rPr lang="en-US" cap="none" sz="1000" b="1" i="0" u="none" baseline="0">
              <a:solidFill>
                <a:srgbClr val="800000"/>
              </a:solidFill>
              <a:latin typeface="Arial"/>
              <a:ea typeface="Arial"/>
              <a:cs typeface="Arial"/>
            </a:rPr>
            <a:t>                  3. When Re-opening this worksheet file, select Enable Macros</a:t>
          </a:r>
        </a:p>
      </xdr:txBody>
    </xdr:sp>
    <xdr:clientData/>
  </xdr:twoCellAnchor>
  <xdr:twoCellAnchor editAs="oneCell">
    <xdr:from>
      <xdr:col>0</xdr:col>
      <xdr:colOff>57150</xdr:colOff>
      <xdr:row>0</xdr:row>
      <xdr:rowOff>19050</xdr:rowOff>
    </xdr:from>
    <xdr:to>
      <xdr:col>1</xdr:col>
      <xdr:colOff>381000</xdr:colOff>
      <xdr:row>2</xdr:row>
      <xdr:rowOff>428625</xdr:rowOff>
    </xdr:to>
    <xdr:pic>
      <xdr:nvPicPr>
        <xdr:cNvPr id="2" name="Picture 10" descr="Air Cadet League - colour"/>
        <xdr:cNvPicPr preferRelativeResize="1">
          <a:picLocks noChangeAspect="1"/>
        </xdr:cNvPicPr>
      </xdr:nvPicPr>
      <xdr:blipFill>
        <a:blip r:embed="rId1"/>
        <a:stretch>
          <a:fillRect/>
        </a:stretch>
      </xdr:blipFill>
      <xdr:spPr>
        <a:xfrm>
          <a:off x="57150" y="19050"/>
          <a:ext cx="933450" cy="1466850"/>
        </a:xfrm>
        <a:prstGeom prst="rect">
          <a:avLst/>
        </a:prstGeom>
        <a:noFill/>
        <a:ln w="9525" cmpd="sng">
          <a:noFill/>
        </a:ln>
      </xdr:spPr>
    </xdr:pic>
    <xdr:clientData/>
  </xdr:twoCellAnchor>
  <xdr:twoCellAnchor editAs="oneCell">
    <xdr:from>
      <xdr:col>0</xdr:col>
      <xdr:colOff>66675</xdr:colOff>
      <xdr:row>3</xdr:row>
      <xdr:rowOff>85725</xdr:rowOff>
    </xdr:from>
    <xdr:to>
      <xdr:col>1</xdr:col>
      <xdr:colOff>371475</xdr:colOff>
      <xdr:row>5</xdr:row>
      <xdr:rowOff>28575</xdr:rowOff>
    </xdr:to>
    <xdr:pic>
      <xdr:nvPicPr>
        <xdr:cNvPr id="3" name="cmdLang"/>
        <xdr:cNvPicPr preferRelativeResize="1">
          <a:picLocks noChangeAspect="1"/>
        </xdr:cNvPicPr>
      </xdr:nvPicPr>
      <xdr:blipFill>
        <a:blip r:embed="rId2"/>
        <a:stretch>
          <a:fillRect/>
        </a:stretch>
      </xdr:blipFill>
      <xdr:spPr>
        <a:xfrm>
          <a:off x="66675" y="1676400"/>
          <a:ext cx="914400" cy="29527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1</xdr:row>
      <xdr:rowOff>19050</xdr:rowOff>
    </xdr:from>
    <xdr:to>
      <xdr:col>1</xdr:col>
      <xdr:colOff>4019550</xdr:colOff>
      <xdr:row>1</xdr:row>
      <xdr:rowOff>2514600</xdr:rowOff>
    </xdr:to>
    <xdr:pic>
      <xdr:nvPicPr>
        <xdr:cNvPr id="1" name="Picture 5"/>
        <xdr:cNvPicPr preferRelativeResize="1">
          <a:picLocks noChangeAspect="1"/>
        </xdr:cNvPicPr>
      </xdr:nvPicPr>
      <xdr:blipFill>
        <a:blip r:embed="rId1"/>
        <a:stretch>
          <a:fillRect/>
        </a:stretch>
      </xdr:blipFill>
      <xdr:spPr>
        <a:xfrm>
          <a:off x="2828925" y="2609850"/>
          <a:ext cx="3000375" cy="2486025"/>
        </a:xfrm>
        <a:prstGeom prst="rect">
          <a:avLst/>
        </a:prstGeom>
        <a:noFill/>
        <a:ln w="9525" cmpd="sng">
          <a:noFill/>
        </a:ln>
      </xdr:spPr>
    </xdr:pic>
    <xdr:clientData/>
  </xdr:twoCellAnchor>
  <xdr:twoCellAnchor>
    <xdr:from>
      <xdr:col>1</xdr:col>
      <xdr:colOff>1381125</xdr:colOff>
      <xdr:row>0</xdr:row>
      <xdr:rowOff>0</xdr:rowOff>
    </xdr:from>
    <xdr:to>
      <xdr:col>1</xdr:col>
      <xdr:colOff>3924300</xdr:colOff>
      <xdr:row>0</xdr:row>
      <xdr:rowOff>2562225</xdr:rowOff>
    </xdr:to>
    <xdr:pic>
      <xdr:nvPicPr>
        <xdr:cNvPr id="2" name="Picture 1"/>
        <xdr:cNvPicPr preferRelativeResize="1">
          <a:picLocks noChangeAspect="1"/>
        </xdr:cNvPicPr>
      </xdr:nvPicPr>
      <xdr:blipFill>
        <a:blip r:embed="rId2"/>
        <a:stretch>
          <a:fillRect/>
        </a:stretch>
      </xdr:blipFill>
      <xdr:spPr>
        <a:xfrm>
          <a:off x="3190875" y="0"/>
          <a:ext cx="2543175" cy="2562225"/>
        </a:xfrm>
        <a:prstGeom prst="rect">
          <a:avLst/>
        </a:prstGeom>
        <a:noFill/>
        <a:ln w="9525" cmpd="sng">
          <a:noFill/>
        </a:ln>
      </xdr:spPr>
    </xdr:pic>
    <xdr:clientData/>
  </xdr:twoCellAnchor>
  <xdr:twoCellAnchor>
    <xdr:from>
      <xdr:col>1</xdr:col>
      <xdr:colOff>1304925</xdr:colOff>
      <xdr:row>2</xdr:row>
      <xdr:rowOff>104775</xdr:rowOff>
    </xdr:from>
    <xdr:to>
      <xdr:col>1</xdr:col>
      <xdr:colOff>3676650</xdr:colOff>
      <xdr:row>2</xdr:row>
      <xdr:rowOff>2571750</xdr:rowOff>
    </xdr:to>
    <xdr:pic>
      <xdr:nvPicPr>
        <xdr:cNvPr id="3" name="Picture 2"/>
        <xdr:cNvPicPr preferRelativeResize="1">
          <a:picLocks noChangeAspect="1"/>
        </xdr:cNvPicPr>
      </xdr:nvPicPr>
      <xdr:blipFill>
        <a:blip r:embed="rId3"/>
        <a:stretch>
          <a:fillRect/>
        </a:stretch>
      </xdr:blipFill>
      <xdr:spPr>
        <a:xfrm>
          <a:off x="3114675" y="5286375"/>
          <a:ext cx="2371725" cy="2466975"/>
        </a:xfrm>
        <a:prstGeom prst="rect">
          <a:avLst/>
        </a:prstGeom>
        <a:noFill/>
        <a:ln w="9525" cmpd="sng">
          <a:noFill/>
        </a:ln>
      </xdr:spPr>
    </xdr:pic>
    <xdr:clientData/>
  </xdr:twoCellAnchor>
  <xdr:twoCellAnchor>
    <xdr:from>
      <xdr:col>1</xdr:col>
      <xdr:colOff>1390650</xdr:colOff>
      <xdr:row>1</xdr:row>
      <xdr:rowOff>114300</xdr:rowOff>
    </xdr:from>
    <xdr:to>
      <xdr:col>1</xdr:col>
      <xdr:colOff>4114800</xdr:colOff>
      <xdr:row>1</xdr:row>
      <xdr:rowOff>1543050</xdr:rowOff>
    </xdr:to>
    <xdr:sp>
      <xdr:nvSpPr>
        <xdr:cNvPr id="4" name="Text Box 76"/>
        <xdr:cNvSpPr txBox="1">
          <a:spLocks noChangeArrowheads="1"/>
        </xdr:cNvSpPr>
      </xdr:nvSpPr>
      <xdr:spPr>
        <a:xfrm>
          <a:off x="3200400" y="2705100"/>
          <a:ext cx="2724150" cy="1428750"/>
        </a:xfrm>
        <a:prstGeom prst="rect">
          <a:avLst/>
        </a:prstGeom>
        <a:noFill/>
        <a:ln w="9525" cmpd="sng">
          <a:noFill/>
        </a:ln>
      </xdr:spPr>
      <xdr:txBody>
        <a:bodyPr vertOverflow="clip" wrap="square"/>
        <a:p>
          <a:pPr algn="l">
            <a:defRPr/>
          </a:pPr>
          <a:r>
            <a:rPr lang="en-US" cap="none" sz="3600" b="1" i="0" u="none" baseline="0">
              <a:solidFill>
                <a:srgbClr val="000000"/>
              </a:solidFill>
            </a:rPr>
            <a:t>30 seconds</a:t>
          </a:r>
        </a:p>
      </xdr:txBody>
    </xdr:sp>
    <xdr:clientData/>
  </xdr:twoCellAnchor>
  <xdr:twoCellAnchor>
    <xdr:from>
      <xdr:col>1</xdr:col>
      <xdr:colOff>1428750</xdr:colOff>
      <xdr:row>0</xdr:row>
      <xdr:rowOff>695325</xdr:rowOff>
    </xdr:from>
    <xdr:to>
      <xdr:col>1</xdr:col>
      <xdr:colOff>4000500</xdr:colOff>
      <xdr:row>0</xdr:row>
      <xdr:rowOff>1924050</xdr:rowOff>
    </xdr:to>
    <xdr:sp>
      <xdr:nvSpPr>
        <xdr:cNvPr id="5" name="Text Box 77"/>
        <xdr:cNvSpPr txBox="1">
          <a:spLocks noChangeArrowheads="1"/>
        </xdr:cNvSpPr>
      </xdr:nvSpPr>
      <xdr:spPr>
        <a:xfrm>
          <a:off x="3238500" y="695325"/>
          <a:ext cx="2571750" cy="1228725"/>
        </a:xfrm>
        <a:prstGeom prst="rect">
          <a:avLst/>
        </a:prstGeom>
        <a:noFill/>
        <a:ln w="9525" cmpd="sng">
          <a:noFill/>
        </a:ln>
      </xdr:spPr>
      <xdr:txBody>
        <a:bodyPr vertOverflow="clip" wrap="square"/>
        <a:p>
          <a:pPr algn="l">
            <a:defRPr/>
          </a:pPr>
          <a:r>
            <a:rPr lang="en-US" cap="none" sz="4800" b="1" i="0" u="none" baseline="0">
              <a:solidFill>
                <a:srgbClr val="000000"/>
              </a:solidFill>
            </a:rPr>
            <a:t>1 minute</a:t>
          </a:r>
        </a:p>
      </xdr:txBody>
    </xdr:sp>
    <xdr:clientData/>
  </xdr:twoCellAnchor>
  <xdr:twoCellAnchor>
    <xdr:from>
      <xdr:col>1</xdr:col>
      <xdr:colOff>1085850</xdr:colOff>
      <xdr:row>2</xdr:row>
      <xdr:rowOff>171450</xdr:rowOff>
    </xdr:from>
    <xdr:to>
      <xdr:col>1</xdr:col>
      <xdr:colOff>3867150</xdr:colOff>
      <xdr:row>5</xdr:row>
      <xdr:rowOff>19050</xdr:rowOff>
    </xdr:to>
    <xdr:sp>
      <xdr:nvSpPr>
        <xdr:cNvPr id="6" name="bilLblFrench"/>
        <xdr:cNvSpPr txBox="1">
          <a:spLocks noChangeArrowheads="1"/>
        </xdr:cNvSpPr>
      </xdr:nvSpPr>
      <xdr:spPr>
        <a:xfrm>
          <a:off x="2895600" y="5353050"/>
          <a:ext cx="2781300" cy="2600325"/>
        </a:xfrm>
        <a:prstGeom prst="rect">
          <a:avLst/>
        </a:prstGeom>
        <a:noFill/>
        <a:ln w="9525" cmpd="sng">
          <a:noFill/>
        </a:ln>
      </xdr:spPr>
      <xdr:txBody>
        <a:bodyPr vertOverflow="clip" wrap="square"/>
        <a:p>
          <a:pPr algn="ctr">
            <a:defRPr/>
          </a:pPr>
          <a:r>
            <a:rPr lang="en-US" cap="none" sz="5700" b="1" i="0" u="none" baseline="0">
              <a:solidFill>
                <a:srgbClr val="FFFFFF"/>
              </a:solidFill>
              <a:latin typeface="Calibri"/>
              <a:ea typeface="Calibri"/>
              <a:cs typeface="Calibri"/>
            </a:rPr>
            <a:t>time</a:t>
          </a:r>
          <a:r>
            <a:rPr lang="en-US" cap="none" sz="1100" b="0" i="0" u="none" baseline="0">
              <a:solidFill>
                <a:srgbClr val="000000"/>
              </a:solidFill>
              <a:latin typeface="Calibri"/>
              <a:ea typeface="Calibri"/>
              <a:cs typeface="Calibri"/>
            </a:rPr>
            <a:t>
</a:t>
          </a:r>
          <a:r>
            <a:rPr lang="en-US" cap="none" sz="5700" b="1" i="0" u="none" baseline="0">
              <a:solidFill>
                <a:srgbClr val="FFFFFF"/>
              </a:solidFill>
              <a:latin typeface="Calibri"/>
              <a:ea typeface="Calibri"/>
              <a:cs typeface="Calibri"/>
            </a:rPr>
            <a:t>expired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2</xdr:row>
      <xdr:rowOff>28575</xdr:rowOff>
    </xdr:to>
    <xdr:pic>
      <xdr:nvPicPr>
        <xdr:cNvPr id="1" name="Picture 3" descr="ACL-BIL"/>
        <xdr:cNvPicPr preferRelativeResize="1">
          <a:picLocks noChangeAspect="1"/>
        </xdr:cNvPicPr>
      </xdr:nvPicPr>
      <xdr:blipFill>
        <a:blip r:embed="rId1"/>
        <a:stretch>
          <a:fillRect/>
        </a:stretch>
      </xdr:blipFill>
      <xdr:spPr>
        <a:xfrm>
          <a:off x="0" y="0"/>
          <a:ext cx="533400" cy="571500"/>
        </a:xfrm>
        <a:prstGeom prst="rect">
          <a:avLst/>
        </a:prstGeom>
        <a:noFill/>
        <a:ln w="9525" cmpd="sng">
          <a:noFill/>
        </a:ln>
      </xdr:spPr>
    </xdr:pic>
    <xdr:clientData/>
  </xdr:twoCellAnchor>
  <xdr:twoCellAnchor editAs="oneCell">
    <xdr:from>
      <xdr:col>8</xdr:col>
      <xdr:colOff>1695450</xdr:colOff>
      <xdr:row>0</xdr:row>
      <xdr:rowOff>57150</xdr:rowOff>
    </xdr:from>
    <xdr:to>
      <xdr:col>9</xdr:col>
      <xdr:colOff>28575</xdr:colOff>
      <xdr:row>1</xdr:row>
      <xdr:rowOff>9525</xdr:rowOff>
    </xdr:to>
    <xdr:pic>
      <xdr:nvPicPr>
        <xdr:cNvPr id="2" name="cmdLangage"/>
        <xdr:cNvPicPr preferRelativeResize="1">
          <a:picLocks noChangeAspect="1"/>
        </xdr:cNvPicPr>
      </xdr:nvPicPr>
      <xdr:blipFill>
        <a:blip r:embed="rId2"/>
        <a:stretch>
          <a:fillRect/>
        </a:stretch>
      </xdr:blipFill>
      <xdr:spPr>
        <a:xfrm>
          <a:off x="6486525" y="57150"/>
          <a:ext cx="914400" cy="276225"/>
        </a:xfrm>
        <a:prstGeom prst="rect">
          <a:avLst/>
        </a:prstGeom>
        <a:noFill/>
        <a:ln w="9525" cmpd="sng">
          <a:noFill/>
        </a:ln>
      </xdr:spPr>
    </xdr:pic>
    <xdr:clientData fPrintsWithSheet="0"/>
  </xdr:twoCellAnchor>
  <xdr:twoCellAnchor editAs="oneCell">
    <xdr:from>
      <xdr:col>3</xdr:col>
      <xdr:colOff>133350</xdr:colOff>
      <xdr:row>41</xdr:row>
      <xdr:rowOff>38100</xdr:rowOff>
    </xdr:from>
    <xdr:to>
      <xdr:col>3</xdr:col>
      <xdr:colOff>371475</xdr:colOff>
      <xdr:row>41</xdr:row>
      <xdr:rowOff>180975</xdr:rowOff>
    </xdr:to>
    <xdr:pic>
      <xdr:nvPicPr>
        <xdr:cNvPr id="3" name="optMax"/>
        <xdr:cNvPicPr preferRelativeResize="1">
          <a:picLocks noChangeAspect="1"/>
        </xdr:cNvPicPr>
      </xdr:nvPicPr>
      <xdr:blipFill>
        <a:blip r:embed="rId3"/>
        <a:stretch>
          <a:fillRect/>
        </a:stretch>
      </xdr:blipFill>
      <xdr:spPr>
        <a:xfrm>
          <a:off x="2219325" y="12363450"/>
          <a:ext cx="238125" cy="142875"/>
        </a:xfrm>
        <a:prstGeom prst="rect">
          <a:avLst/>
        </a:prstGeom>
        <a:noFill/>
        <a:ln w="50800" cmpd="sng">
          <a:noFill/>
        </a:ln>
      </xdr:spPr>
    </xdr:pic>
    <xdr:clientData/>
  </xdr:twoCellAnchor>
  <xdr:twoCellAnchor editAs="oneCell">
    <xdr:from>
      <xdr:col>5</xdr:col>
      <xdr:colOff>133350</xdr:colOff>
      <xdr:row>41</xdr:row>
      <xdr:rowOff>38100</xdr:rowOff>
    </xdr:from>
    <xdr:to>
      <xdr:col>5</xdr:col>
      <xdr:colOff>371475</xdr:colOff>
      <xdr:row>41</xdr:row>
      <xdr:rowOff>190500</xdr:rowOff>
    </xdr:to>
    <xdr:pic>
      <xdr:nvPicPr>
        <xdr:cNvPr id="4" name="optWeight"/>
        <xdr:cNvPicPr preferRelativeResize="1">
          <a:picLocks noChangeAspect="1"/>
        </xdr:cNvPicPr>
      </xdr:nvPicPr>
      <xdr:blipFill>
        <a:blip r:embed="rId4"/>
        <a:stretch>
          <a:fillRect/>
        </a:stretch>
      </xdr:blipFill>
      <xdr:spPr>
        <a:xfrm>
          <a:off x="2905125" y="12363450"/>
          <a:ext cx="238125" cy="152400"/>
        </a:xfrm>
        <a:prstGeom prst="rect">
          <a:avLst/>
        </a:prstGeom>
        <a:noFill/>
        <a:ln w="50800" cmpd="sng">
          <a:noFill/>
        </a:ln>
      </xdr:spPr>
    </xdr:pic>
    <xdr:clientData/>
  </xdr:twoCellAnchor>
  <xdr:twoCellAnchor editAs="oneCell">
    <xdr:from>
      <xdr:col>8</xdr:col>
      <xdr:colOff>66675</xdr:colOff>
      <xdr:row>34</xdr:row>
      <xdr:rowOff>9525</xdr:rowOff>
    </xdr:from>
    <xdr:to>
      <xdr:col>8</xdr:col>
      <xdr:colOff>2247900</xdr:colOff>
      <xdr:row>35</xdr:row>
      <xdr:rowOff>57150</xdr:rowOff>
    </xdr:to>
    <xdr:pic>
      <xdr:nvPicPr>
        <xdr:cNvPr id="5" name="optPreview"/>
        <xdr:cNvPicPr preferRelativeResize="1">
          <a:picLocks noChangeAspect="1"/>
        </xdr:cNvPicPr>
      </xdr:nvPicPr>
      <xdr:blipFill>
        <a:blip r:embed="rId5"/>
        <a:stretch>
          <a:fillRect/>
        </a:stretch>
      </xdr:blipFill>
      <xdr:spPr>
        <a:xfrm>
          <a:off x="4857750" y="10925175"/>
          <a:ext cx="2181225" cy="247650"/>
        </a:xfrm>
        <a:prstGeom prst="rect">
          <a:avLst/>
        </a:prstGeom>
        <a:noFill/>
        <a:ln w="50800" cmpd="sng">
          <a:noFill/>
        </a:ln>
      </xdr:spPr>
    </xdr:pic>
    <xdr:clientData/>
  </xdr:twoCellAnchor>
  <xdr:twoCellAnchor editAs="oneCell">
    <xdr:from>
      <xdr:col>8</xdr:col>
      <xdr:colOff>66675</xdr:colOff>
      <xdr:row>35</xdr:row>
      <xdr:rowOff>47625</xdr:rowOff>
    </xdr:from>
    <xdr:to>
      <xdr:col>8</xdr:col>
      <xdr:colOff>2238375</xdr:colOff>
      <xdr:row>36</xdr:row>
      <xdr:rowOff>200025</xdr:rowOff>
    </xdr:to>
    <xdr:pic>
      <xdr:nvPicPr>
        <xdr:cNvPr id="6" name="optPrint"/>
        <xdr:cNvPicPr preferRelativeResize="1">
          <a:picLocks noChangeAspect="1"/>
        </xdr:cNvPicPr>
      </xdr:nvPicPr>
      <xdr:blipFill>
        <a:blip r:embed="rId6"/>
        <a:stretch>
          <a:fillRect/>
        </a:stretch>
      </xdr:blipFill>
      <xdr:spPr>
        <a:xfrm>
          <a:off x="4857750" y="11163300"/>
          <a:ext cx="2171700" cy="352425"/>
        </a:xfrm>
        <a:prstGeom prst="rect">
          <a:avLst/>
        </a:prstGeom>
        <a:noFill/>
        <a:ln w="508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47625</xdr:colOff>
      <xdr:row>2</xdr:row>
      <xdr:rowOff>266700</xdr:rowOff>
    </xdr:to>
    <xdr:pic>
      <xdr:nvPicPr>
        <xdr:cNvPr id="1" name="Picture 2" descr="ACL-BIL"/>
        <xdr:cNvPicPr preferRelativeResize="1">
          <a:picLocks noChangeAspect="1"/>
        </xdr:cNvPicPr>
      </xdr:nvPicPr>
      <xdr:blipFill>
        <a:blip r:embed="rId1"/>
        <a:stretch>
          <a:fillRect/>
        </a:stretch>
      </xdr:blipFill>
      <xdr:spPr>
        <a:xfrm>
          <a:off x="9525" y="0"/>
          <a:ext cx="733425" cy="781050"/>
        </a:xfrm>
        <a:prstGeom prst="rect">
          <a:avLst/>
        </a:prstGeom>
        <a:noFill/>
        <a:ln w="9525" cmpd="sng">
          <a:noFill/>
        </a:ln>
      </xdr:spPr>
    </xdr:pic>
    <xdr:clientData/>
  </xdr:twoCellAnchor>
  <xdr:twoCellAnchor editAs="oneCell">
    <xdr:from>
      <xdr:col>5</xdr:col>
      <xdr:colOff>2771775</xdr:colOff>
      <xdr:row>2</xdr:row>
      <xdr:rowOff>180975</xdr:rowOff>
    </xdr:from>
    <xdr:to>
      <xdr:col>7</xdr:col>
      <xdr:colOff>9525</xdr:colOff>
      <xdr:row>3</xdr:row>
      <xdr:rowOff>161925</xdr:rowOff>
    </xdr:to>
    <xdr:pic>
      <xdr:nvPicPr>
        <xdr:cNvPr id="2" name="cmdTri"/>
        <xdr:cNvPicPr preferRelativeResize="1">
          <a:picLocks noChangeAspect="1"/>
        </xdr:cNvPicPr>
      </xdr:nvPicPr>
      <xdr:blipFill>
        <a:blip r:embed="rId2"/>
        <a:stretch>
          <a:fillRect/>
        </a:stretch>
      </xdr:blipFill>
      <xdr:spPr>
        <a:xfrm>
          <a:off x="7705725" y="695325"/>
          <a:ext cx="1295400"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419100</xdr:colOff>
      <xdr:row>2</xdr:row>
      <xdr:rowOff>266700</xdr:rowOff>
    </xdr:to>
    <xdr:pic>
      <xdr:nvPicPr>
        <xdr:cNvPr id="1" name="Picture 1" descr="ACL-BIL"/>
        <xdr:cNvPicPr preferRelativeResize="1">
          <a:picLocks noChangeAspect="1"/>
        </xdr:cNvPicPr>
      </xdr:nvPicPr>
      <xdr:blipFill>
        <a:blip r:embed="rId1"/>
        <a:stretch>
          <a:fillRect/>
        </a:stretch>
      </xdr:blipFill>
      <xdr:spPr>
        <a:xfrm>
          <a:off x="76200" y="0"/>
          <a:ext cx="7334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9525</xdr:rowOff>
    </xdr:from>
    <xdr:to>
      <xdr:col>3</xdr:col>
      <xdr:colOff>466725</xdr:colOff>
      <xdr:row>9</xdr:row>
      <xdr:rowOff>0</xdr:rowOff>
    </xdr:to>
    <xdr:pic>
      <xdr:nvPicPr>
        <xdr:cNvPr id="1" name="Picture 1" descr="ACL-BIL"/>
        <xdr:cNvPicPr preferRelativeResize="1">
          <a:picLocks noChangeAspect="1"/>
        </xdr:cNvPicPr>
      </xdr:nvPicPr>
      <xdr:blipFill>
        <a:blip r:embed="rId1"/>
        <a:stretch>
          <a:fillRect/>
        </a:stretch>
      </xdr:blipFill>
      <xdr:spPr>
        <a:xfrm>
          <a:off x="133350" y="933450"/>
          <a:ext cx="733425" cy="752475"/>
        </a:xfrm>
        <a:prstGeom prst="rect">
          <a:avLst/>
        </a:prstGeom>
        <a:noFill/>
        <a:ln w="9525" cmpd="sng">
          <a:noFill/>
        </a:ln>
      </xdr:spPr>
    </xdr:pic>
    <xdr:clientData/>
  </xdr:twoCellAnchor>
  <xdr:twoCellAnchor>
    <xdr:from>
      <xdr:col>0</xdr:col>
      <xdr:colOff>38100</xdr:colOff>
      <xdr:row>2</xdr:row>
      <xdr:rowOff>47625</xdr:rowOff>
    </xdr:from>
    <xdr:to>
      <xdr:col>6</xdr:col>
      <xdr:colOff>1066800</xdr:colOff>
      <xdr:row>3</xdr:row>
      <xdr:rowOff>352425</xdr:rowOff>
    </xdr:to>
    <xdr:sp>
      <xdr:nvSpPr>
        <xdr:cNvPr id="2" name="Rectangle 22"/>
        <xdr:cNvSpPr>
          <a:spLocks/>
        </xdr:cNvSpPr>
      </xdr:nvSpPr>
      <xdr:spPr>
        <a:xfrm>
          <a:off x="38100" y="361950"/>
          <a:ext cx="2295525" cy="533400"/>
        </a:xfrm>
        <a:prstGeom prst="rect">
          <a:avLst/>
        </a:prstGeom>
        <a:no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400050</xdr:colOff>
      <xdr:row>2</xdr:row>
      <xdr:rowOff>95250</xdr:rowOff>
    </xdr:from>
    <xdr:to>
      <xdr:col>6</xdr:col>
      <xdr:colOff>1038225</xdr:colOff>
      <xdr:row>3</xdr:row>
      <xdr:rowOff>114300</xdr:rowOff>
    </xdr:to>
    <xdr:pic>
      <xdr:nvPicPr>
        <xdr:cNvPr id="3" name="cmdPrint"/>
        <xdr:cNvPicPr preferRelativeResize="1">
          <a:picLocks noChangeAspect="1"/>
        </xdr:cNvPicPr>
      </xdr:nvPicPr>
      <xdr:blipFill>
        <a:blip r:embed="rId2"/>
        <a:stretch>
          <a:fillRect/>
        </a:stretch>
      </xdr:blipFill>
      <xdr:spPr>
        <a:xfrm>
          <a:off x="1666875" y="409575"/>
          <a:ext cx="638175" cy="247650"/>
        </a:xfrm>
        <a:prstGeom prst="rect">
          <a:avLst/>
        </a:prstGeom>
        <a:noFill/>
        <a:ln w="9525" cmpd="sng">
          <a:noFill/>
        </a:ln>
      </xdr:spPr>
    </xdr:pic>
    <xdr:clientData fPrintsWithSheet="0"/>
  </xdr:twoCellAnchor>
  <xdr:twoCellAnchor editAs="oneCell">
    <xdr:from>
      <xdr:col>6</xdr:col>
      <xdr:colOff>1133475</xdr:colOff>
      <xdr:row>2</xdr:row>
      <xdr:rowOff>28575</xdr:rowOff>
    </xdr:from>
    <xdr:to>
      <xdr:col>7</xdr:col>
      <xdr:colOff>295275</xdr:colOff>
      <xdr:row>3</xdr:row>
      <xdr:rowOff>104775</xdr:rowOff>
    </xdr:to>
    <xdr:pic>
      <xdr:nvPicPr>
        <xdr:cNvPr id="4" name="cmdReset"/>
        <xdr:cNvPicPr preferRelativeResize="1">
          <a:picLocks noChangeAspect="1"/>
        </xdr:cNvPicPr>
      </xdr:nvPicPr>
      <xdr:blipFill>
        <a:blip r:embed="rId3"/>
        <a:stretch>
          <a:fillRect/>
        </a:stretch>
      </xdr:blipFill>
      <xdr:spPr>
        <a:xfrm>
          <a:off x="2400300" y="342900"/>
          <a:ext cx="714375" cy="304800"/>
        </a:xfrm>
        <a:prstGeom prst="rect">
          <a:avLst/>
        </a:prstGeom>
        <a:noFill/>
        <a:ln w="9525" cmpd="sng">
          <a:noFill/>
        </a:ln>
      </xdr:spPr>
    </xdr:pic>
    <xdr:clientData fPrintsWithSheet="0"/>
  </xdr:twoCellAnchor>
  <xdr:twoCellAnchor editAs="oneCell">
    <xdr:from>
      <xdr:col>0</xdr:col>
      <xdr:colOff>66675</xdr:colOff>
      <xdr:row>2</xdr:row>
      <xdr:rowOff>57150</xdr:rowOff>
    </xdr:from>
    <xdr:to>
      <xdr:col>3</xdr:col>
      <xdr:colOff>476250</xdr:colOff>
      <xdr:row>3</xdr:row>
      <xdr:rowOff>9525</xdr:rowOff>
    </xdr:to>
    <xdr:pic>
      <xdr:nvPicPr>
        <xdr:cNvPr id="5" name="optCadet"/>
        <xdr:cNvPicPr preferRelativeResize="1">
          <a:picLocks noChangeAspect="1"/>
        </xdr:cNvPicPr>
      </xdr:nvPicPr>
      <xdr:blipFill>
        <a:blip r:embed="rId4"/>
        <a:stretch>
          <a:fillRect/>
        </a:stretch>
      </xdr:blipFill>
      <xdr:spPr>
        <a:xfrm>
          <a:off x="66675" y="371475"/>
          <a:ext cx="809625" cy="180975"/>
        </a:xfrm>
        <a:prstGeom prst="rect">
          <a:avLst/>
        </a:prstGeom>
        <a:noFill/>
        <a:ln w="9525" cmpd="sng">
          <a:noFill/>
        </a:ln>
      </xdr:spPr>
    </xdr:pic>
    <xdr:clientData fPrintsWithSheet="0"/>
  </xdr:twoCellAnchor>
  <xdr:twoCellAnchor editAs="oneCell">
    <xdr:from>
      <xdr:col>0</xdr:col>
      <xdr:colOff>66675</xdr:colOff>
      <xdr:row>2</xdr:row>
      <xdr:rowOff>219075</xdr:rowOff>
    </xdr:from>
    <xdr:to>
      <xdr:col>3</xdr:col>
      <xdr:colOff>419100</xdr:colOff>
      <xdr:row>3</xdr:row>
      <xdr:rowOff>171450</xdr:rowOff>
    </xdr:to>
    <xdr:pic>
      <xdr:nvPicPr>
        <xdr:cNvPr id="6" name="optTous"/>
        <xdr:cNvPicPr preferRelativeResize="1">
          <a:picLocks noChangeAspect="1"/>
        </xdr:cNvPicPr>
      </xdr:nvPicPr>
      <xdr:blipFill>
        <a:blip r:embed="rId5"/>
        <a:stretch>
          <a:fillRect/>
        </a:stretch>
      </xdr:blipFill>
      <xdr:spPr>
        <a:xfrm>
          <a:off x="66675" y="533400"/>
          <a:ext cx="752475" cy="180975"/>
        </a:xfrm>
        <a:prstGeom prst="rect">
          <a:avLst/>
        </a:prstGeom>
        <a:noFill/>
        <a:ln w="9525" cmpd="sng">
          <a:noFill/>
        </a:ln>
      </xdr:spPr>
    </xdr:pic>
    <xdr:clientData fPrintsWithSheet="0"/>
  </xdr:twoCellAnchor>
  <xdr:twoCellAnchor editAs="oneCell">
    <xdr:from>
      <xdr:col>3</xdr:col>
      <xdr:colOff>514350</xdr:colOff>
      <xdr:row>2</xdr:row>
      <xdr:rowOff>57150</xdr:rowOff>
    </xdr:from>
    <xdr:to>
      <xdr:col>6</xdr:col>
      <xdr:colOff>342900</xdr:colOff>
      <xdr:row>3</xdr:row>
      <xdr:rowOff>76200</xdr:rowOff>
    </xdr:to>
    <xdr:pic>
      <xdr:nvPicPr>
        <xdr:cNvPr id="7" name="chkPrep"/>
        <xdr:cNvPicPr preferRelativeResize="1">
          <a:picLocks noChangeAspect="1"/>
        </xdr:cNvPicPr>
      </xdr:nvPicPr>
      <xdr:blipFill>
        <a:blip r:embed="rId6"/>
        <a:stretch>
          <a:fillRect/>
        </a:stretch>
      </xdr:blipFill>
      <xdr:spPr>
        <a:xfrm>
          <a:off x="914400" y="371475"/>
          <a:ext cx="695325" cy="247650"/>
        </a:xfrm>
        <a:prstGeom prst="rect">
          <a:avLst/>
        </a:prstGeom>
        <a:noFill/>
        <a:ln w="9525" cmpd="sng">
          <a:noFill/>
        </a:ln>
      </xdr:spPr>
    </xdr:pic>
    <xdr:clientData fPrintsWithSheet="0"/>
  </xdr:twoCellAnchor>
  <xdr:twoCellAnchor editAs="oneCell">
    <xdr:from>
      <xdr:col>3</xdr:col>
      <xdr:colOff>514350</xdr:colOff>
      <xdr:row>3</xdr:row>
      <xdr:rowOff>9525</xdr:rowOff>
    </xdr:from>
    <xdr:to>
      <xdr:col>6</xdr:col>
      <xdr:colOff>361950</xdr:colOff>
      <xdr:row>3</xdr:row>
      <xdr:rowOff>238125</xdr:rowOff>
    </xdr:to>
    <xdr:pic>
      <xdr:nvPicPr>
        <xdr:cNvPr id="8" name="chkImpro"/>
        <xdr:cNvPicPr preferRelativeResize="1">
          <a:picLocks noChangeAspect="1"/>
        </xdr:cNvPicPr>
      </xdr:nvPicPr>
      <xdr:blipFill>
        <a:blip r:embed="rId7"/>
        <a:stretch>
          <a:fillRect/>
        </a:stretch>
      </xdr:blipFill>
      <xdr:spPr>
        <a:xfrm>
          <a:off x="914400" y="552450"/>
          <a:ext cx="714375" cy="228600"/>
        </a:xfrm>
        <a:prstGeom prst="rect">
          <a:avLst/>
        </a:prstGeom>
        <a:noFill/>
        <a:ln w="9525" cmpd="sng">
          <a:noFill/>
        </a:ln>
      </xdr:spPr>
    </xdr:pic>
    <xdr:clientData fPrintsWithSheet="0"/>
  </xdr:twoCellAnchor>
  <xdr:twoCellAnchor editAs="oneCell">
    <xdr:from>
      <xdr:col>0</xdr:col>
      <xdr:colOff>66675</xdr:colOff>
      <xdr:row>3</xdr:row>
      <xdr:rowOff>152400</xdr:rowOff>
    </xdr:from>
    <xdr:to>
      <xdr:col>3</xdr:col>
      <xdr:colOff>438150</xdr:colOff>
      <xdr:row>3</xdr:row>
      <xdr:rowOff>333375</xdr:rowOff>
    </xdr:to>
    <xdr:pic>
      <xdr:nvPicPr>
        <xdr:cNvPr id="9" name="optColonne"/>
        <xdr:cNvPicPr preferRelativeResize="1">
          <a:picLocks noChangeAspect="1"/>
        </xdr:cNvPicPr>
      </xdr:nvPicPr>
      <xdr:blipFill>
        <a:blip r:embed="rId8"/>
        <a:stretch>
          <a:fillRect/>
        </a:stretch>
      </xdr:blipFill>
      <xdr:spPr>
        <a:xfrm>
          <a:off x="66675" y="695325"/>
          <a:ext cx="771525" cy="180975"/>
        </a:xfrm>
        <a:prstGeom prst="rect">
          <a:avLst/>
        </a:prstGeom>
        <a:noFill/>
        <a:ln w="9525" cmpd="sng">
          <a:noFill/>
        </a:ln>
      </xdr:spPr>
    </xdr:pic>
    <xdr:clientData fPrintsWithSheet="0"/>
  </xdr:twoCellAnchor>
  <xdr:twoCellAnchor editAs="oneCell">
    <xdr:from>
      <xdr:col>6</xdr:col>
      <xdr:colOff>1133475</xdr:colOff>
      <xdr:row>3</xdr:row>
      <xdr:rowOff>133350</xdr:rowOff>
    </xdr:from>
    <xdr:to>
      <xdr:col>6</xdr:col>
      <xdr:colOff>1476375</xdr:colOff>
      <xdr:row>3</xdr:row>
      <xdr:rowOff>352425</xdr:rowOff>
    </xdr:to>
    <xdr:pic>
      <xdr:nvPicPr>
        <xdr:cNvPr id="10" name="cmdPrev"/>
        <xdr:cNvPicPr preferRelativeResize="1">
          <a:picLocks noChangeAspect="1"/>
        </xdr:cNvPicPr>
      </xdr:nvPicPr>
      <xdr:blipFill>
        <a:blip r:embed="rId9"/>
        <a:stretch>
          <a:fillRect/>
        </a:stretch>
      </xdr:blipFill>
      <xdr:spPr>
        <a:xfrm>
          <a:off x="2400300" y="676275"/>
          <a:ext cx="342900" cy="219075"/>
        </a:xfrm>
        <a:prstGeom prst="rect">
          <a:avLst/>
        </a:prstGeom>
        <a:noFill/>
        <a:ln w="50800" cmpd="sng">
          <a:noFill/>
        </a:ln>
      </xdr:spPr>
    </xdr:pic>
    <xdr:clientData fPrintsWithSheet="0"/>
  </xdr:twoCellAnchor>
  <xdr:twoCellAnchor editAs="oneCell">
    <xdr:from>
      <xdr:col>6</xdr:col>
      <xdr:colOff>1504950</xdr:colOff>
      <xdr:row>3</xdr:row>
      <xdr:rowOff>133350</xdr:rowOff>
    </xdr:from>
    <xdr:to>
      <xdr:col>7</xdr:col>
      <xdr:colOff>295275</xdr:colOff>
      <xdr:row>3</xdr:row>
      <xdr:rowOff>352425</xdr:rowOff>
    </xdr:to>
    <xdr:pic>
      <xdr:nvPicPr>
        <xdr:cNvPr id="11" name="cmdNext"/>
        <xdr:cNvPicPr preferRelativeResize="1">
          <a:picLocks noChangeAspect="1"/>
        </xdr:cNvPicPr>
      </xdr:nvPicPr>
      <xdr:blipFill>
        <a:blip r:embed="rId10"/>
        <a:stretch>
          <a:fillRect/>
        </a:stretch>
      </xdr:blipFill>
      <xdr:spPr>
        <a:xfrm>
          <a:off x="2771775" y="676275"/>
          <a:ext cx="342900" cy="219075"/>
        </a:xfrm>
        <a:prstGeom prst="rect">
          <a:avLst/>
        </a:prstGeom>
        <a:noFill/>
        <a:ln w="50800" cmpd="sng">
          <a:noFill/>
        </a:ln>
      </xdr:spPr>
    </xdr:pic>
    <xdr:clientData fPrintsWithSheet="0"/>
  </xdr:twoCellAnchor>
  <xdr:twoCellAnchor editAs="oneCell">
    <xdr:from>
      <xdr:col>6</xdr:col>
      <xdr:colOff>381000</xdr:colOff>
      <xdr:row>3</xdr:row>
      <xdr:rowOff>114300</xdr:rowOff>
    </xdr:from>
    <xdr:to>
      <xdr:col>6</xdr:col>
      <xdr:colOff>1057275</xdr:colOff>
      <xdr:row>3</xdr:row>
      <xdr:rowOff>342900</xdr:rowOff>
    </xdr:to>
    <xdr:pic>
      <xdr:nvPicPr>
        <xdr:cNvPr id="12" name="chkHideScore"/>
        <xdr:cNvPicPr preferRelativeResize="1">
          <a:picLocks noChangeAspect="1"/>
        </xdr:cNvPicPr>
      </xdr:nvPicPr>
      <xdr:blipFill>
        <a:blip r:embed="rId11"/>
        <a:stretch>
          <a:fillRect/>
        </a:stretch>
      </xdr:blipFill>
      <xdr:spPr>
        <a:xfrm>
          <a:off x="1647825" y="657225"/>
          <a:ext cx="676275" cy="2286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9525</xdr:rowOff>
    </xdr:from>
    <xdr:to>
      <xdr:col>3</xdr:col>
      <xdr:colOff>466725</xdr:colOff>
      <xdr:row>9</xdr:row>
      <xdr:rowOff>0</xdr:rowOff>
    </xdr:to>
    <xdr:pic>
      <xdr:nvPicPr>
        <xdr:cNvPr id="1" name="Picture 1" descr="ACL-BIL"/>
        <xdr:cNvPicPr preferRelativeResize="1">
          <a:picLocks noChangeAspect="1"/>
        </xdr:cNvPicPr>
      </xdr:nvPicPr>
      <xdr:blipFill>
        <a:blip r:embed="rId1"/>
        <a:stretch>
          <a:fillRect/>
        </a:stretch>
      </xdr:blipFill>
      <xdr:spPr>
        <a:xfrm>
          <a:off x="133350" y="933450"/>
          <a:ext cx="733425" cy="752475"/>
        </a:xfrm>
        <a:prstGeom prst="rect">
          <a:avLst/>
        </a:prstGeom>
        <a:noFill/>
        <a:ln w="9525" cmpd="sng">
          <a:noFill/>
        </a:ln>
      </xdr:spPr>
    </xdr:pic>
    <xdr:clientData/>
  </xdr:twoCellAnchor>
  <xdr:twoCellAnchor>
    <xdr:from>
      <xdr:col>0</xdr:col>
      <xdr:colOff>38100</xdr:colOff>
      <xdr:row>2</xdr:row>
      <xdr:rowOff>47625</xdr:rowOff>
    </xdr:from>
    <xdr:to>
      <xdr:col>6</xdr:col>
      <xdr:colOff>1066800</xdr:colOff>
      <xdr:row>3</xdr:row>
      <xdr:rowOff>342900</xdr:rowOff>
    </xdr:to>
    <xdr:sp>
      <xdr:nvSpPr>
        <xdr:cNvPr id="2" name="Rectangle 8"/>
        <xdr:cNvSpPr>
          <a:spLocks/>
        </xdr:cNvSpPr>
      </xdr:nvSpPr>
      <xdr:spPr>
        <a:xfrm>
          <a:off x="38100" y="361950"/>
          <a:ext cx="2295525" cy="523875"/>
        </a:xfrm>
        <a:prstGeom prst="rect">
          <a:avLst/>
        </a:prstGeom>
        <a:no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400050</xdr:colOff>
      <xdr:row>2</xdr:row>
      <xdr:rowOff>95250</xdr:rowOff>
    </xdr:from>
    <xdr:to>
      <xdr:col>6</xdr:col>
      <xdr:colOff>1038225</xdr:colOff>
      <xdr:row>3</xdr:row>
      <xdr:rowOff>114300</xdr:rowOff>
    </xdr:to>
    <xdr:pic>
      <xdr:nvPicPr>
        <xdr:cNvPr id="3" name="cmdPrint"/>
        <xdr:cNvPicPr preferRelativeResize="1">
          <a:picLocks noChangeAspect="1"/>
        </xdr:cNvPicPr>
      </xdr:nvPicPr>
      <xdr:blipFill>
        <a:blip r:embed="rId2"/>
        <a:stretch>
          <a:fillRect/>
        </a:stretch>
      </xdr:blipFill>
      <xdr:spPr>
        <a:xfrm>
          <a:off x="1666875" y="409575"/>
          <a:ext cx="638175" cy="247650"/>
        </a:xfrm>
        <a:prstGeom prst="rect">
          <a:avLst/>
        </a:prstGeom>
        <a:noFill/>
        <a:ln w="9525" cmpd="sng">
          <a:noFill/>
        </a:ln>
      </xdr:spPr>
    </xdr:pic>
    <xdr:clientData fPrintsWithSheet="0"/>
  </xdr:twoCellAnchor>
  <xdr:twoCellAnchor editAs="oneCell">
    <xdr:from>
      <xdr:col>6</xdr:col>
      <xdr:colOff>1133475</xdr:colOff>
      <xdr:row>2</xdr:row>
      <xdr:rowOff>28575</xdr:rowOff>
    </xdr:from>
    <xdr:to>
      <xdr:col>7</xdr:col>
      <xdr:colOff>295275</xdr:colOff>
      <xdr:row>3</xdr:row>
      <xdr:rowOff>104775</xdr:rowOff>
    </xdr:to>
    <xdr:pic>
      <xdr:nvPicPr>
        <xdr:cNvPr id="4" name="cmdReset"/>
        <xdr:cNvPicPr preferRelativeResize="1">
          <a:picLocks noChangeAspect="1"/>
        </xdr:cNvPicPr>
      </xdr:nvPicPr>
      <xdr:blipFill>
        <a:blip r:embed="rId3"/>
        <a:stretch>
          <a:fillRect/>
        </a:stretch>
      </xdr:blipFill>
      <xdr:spPr>
        <a:xfrm>
          <a:off x="2400300" y="342900"/>
          <a:ext cx="714375" cy="304800"/>
        </a:xfrm>
        <a:prstGeom prst="rect">
          <a:avLst/>
        </a:prstGeom>
        <a:noFill/>
        <a:ln w="9525" cmpd="sng">
          <a:noFill/>
        </a:ln>
      </xdr:spPr>
    </xdr:pic>
    <xdr:clientData fPrintsWithSheet="0"/>
  </xdr:twoCellAnchor>
  <xdr:twoCellAnchor editAs="oneCell">
    <xdr:from>
      <xdr:col>0</xdr:col>
      <xdr:colOff>66675</xdr:colOff>
      <xdr:row>2</xdr:row>
      <xdr:rowOff>57150</xdr:rowOff>
    </xdr:from>
    <xdr:to>
      <xdr:col>3</xdr:col>
      <xdr:colOff>495300</xdr:colOff>
      <xdr:row>3</xdr:row>
      <xdr:rowOff>9525</xdr:rowOff>
    </xdr:to>
    <xdr:pic>
      <xdr:nvPicPr>
        <xdr:cNvPr id="5" name="optCadet"/>
        <xdr:cNvPicPr preferRelativeResize="1">
          <a:picLocks noChangeAspect="1"/>
        </xdr:cNvPicPr>
      </xdr:nvPicPr>
      <xdr:blipFill>
        <a:blip r:embed="rId4"/>
        <a:stretch>
          <a:fillRect/>
        </a:stretch>
      </xdr:blipFill>
      <xdr:spPr>
        <a:xfrm>
          <a:off x="66675" y="371475"/>
          <a:ext cx="828675" cy="180975"/>
        </a:xfrm>
        <a:prstGeom prst="rect">
          <a:avLst/>
        </a:prstGeom>
        <a:noFill/>
        <a:ln w="9525" cmpd="sng">
          <a:noFill/>
        </a:ln>
      </xdr:spPr>
    </xdr:pic>
    <xdr:clientData fPrintsWithSheet="0"/>
  </xdr:twoCellAnchor>
  <xdr:twoCellAnchor editAs="oneCell">
    <xdr:from>
      <xdr:col>0</xdr:col>
      <xdr:colOff>66675</xdr:colOff>
      <xdr:row>2</xdr:row>
      <xdr:rowOff>219075</xdr:rowOff>
    </xdr:from>
    <xdr:to>
      <xdr:col>3</xdr:col>
      <xdr:colOff>466725</xdr:colOff>
      <xdr:row>3</xdr:row>
      <xdr:rowOff>171450</xdr:rowOff>
    </xdr:to>
    <xdr:pic>
      <xdr:nvPicPr>
        <xdr:cNvPr id="6" name="optTous"/>
        <xdr:cNvPicPr preferRelativeResize="1">
          <a:picLocks noChangeAspect="1"/>
        </xdr:cNvPicPr>
      </xdr:nvPicPr>
      <xdr:blipFill>
        <a:blip r:embed="rId5"/>
        <a:stretch>
          <a:fillRect/>
        </a:stretch>
      </xdr:blipFill>
      <xdr:spPr>
        <a:xfrm>
          <a:off x="66675" y="533400"/>
          <a:ext cx="800100" cy="180975"/>
        </a:xfrm>
        <a:prstGeom prst="rect">
          <a:avLst/>
        </a:prstGeom>
        <a:noFill/>
        <a:ln w="9525" cmpd="sng">
          <a:noFill/>
        </a:ln>
      </xdr:spPr>
    </xdr:pic>
    <xdr:clientData fPrintsWithSheet="0"/>
  </xdr:twoCellAnchor>
  <xdr:twoCellAnchor editAs="oneCell">
    <xdr:from>
      <xdr:col>3</xdr:col>
      <xdr:colOff>514350</xdr:colOff>
      <xdr:row>2</xdr:row>
      <xdr:rowOff>57150</xdr:rowOff>
    </xdr:from>
    <xdr:to>
      <xdr:col>6</xdr:col>
      <xdr:colOff>342900</xdr:colOff>
      <xdr:row>3</xdr:row>
      <xdr:rowOff>47625</xdr:rowOff>
    </xdr:to>
    <xdr:pic>
      <xdr:nvPicPr>
        <xdr:cNvPr id="7" name="chkPrep"/>
        <xdr:cNvPicPr preferRelativeResize="1">
          <a:picLocks noChangeAspect="1"/>
        </xdr:cNvPicPr>
      </xdr:nvPicPr>
      <xdr:blipFill>
        <a:blip r:embed="rId6"/>
        <a:stretch>
          <a:fillRect/>
        </a:stretch>
      </xdr:blipFill>
      <xdr:spPr>
        <a:xfrm>
          <a:off x="914400" y="371475"/>
          <a:ext cx="695325" cy="219075"/>
        </a:xfrm>
        <a:prstGeom prst="rect">
          <a:avLst/>
        </a:prstGeom>
        <a:noFill/>
        <a:ln w="9525" cmpd="sng">
          <a:noFill/>
        </a:ln>
      </xdr:spPr>
    </xdr:pic>
    <xdr:clientData fPrintsWithSheet="0"/>
  </xdr:twoCellAnchor>
  <xdr:twoCellAnchor editAs="oneCell">
    <xdr:from>
      <xdr:col>3</xdr:col>
      <xdr:colOff>514350</xdr:colOff>
      <xdr:row>3</xdr:row>
      <xdr:rowOff>9525</xdr:rowOff>
    </xdr:from>
    <xdr:to>
      <xdr:col>6</xdr:col>
      <xdr:colOff>352425</xdr:colOff>
      <xdr:row>3</xdr:row>
      <xdr:rowOff>228600</xdr:rowOff>
    </xdr:to>
    <xdr:pic>
      <xdr:nvPicPr>
        <xdr:cNvPr id="8" name="chkImpro"/>
        <xdr:cNvPicPr preferRelativeResize="1">
          <a:picLocks noChangeAspect="1"/>
        </xdr:cNvPicPr>
      </xdr:nvPicPr>
      <xdr:blipFill>
        <a:blip r:embed="rId7"/>
        <a:stretch>
          <a:fillRect/>
        </a:stretch>
      </xdr:blipFill>
      <xdr:spPr>
        <a:xfrm>
          <a:off x="914400" y="552450"/>
          <a:ext cx="704850" cy="219075"/>
        </a:xfrm>
        <a:prstGeom prst="rect">
          <a:avLst/>
        </a:prstGeom>
        <a:noFill/>
        <a:ln w="9525" cmpd="sng">
          <a:noFill/>
        </a:ln>
      </xdr:spPr>
    </xdr:pic>
    <xdr:clientData fPrintsWithSheet="0"/>
  </xdr:twoCellAnchor>
  <xdr:twoCellAnchor editAs="oneCell">
    <xdr:from>
      <xdr:col>0</xdr:col>
      <xdr:colOff>66675</xdr:colOff>
      <xdr:row>3</xdr:row>
      <xdr:rowOff>152400</xdr:rowOff>
    </xdr:from>
    <xdr:to>
      <xdr:col>3</xdr:col>
      <xdr:colOff>485775</xdr:colOff>
      <xdr:row>3</xdr:row>
      <xdr:rowOff>323850</xdr:rowOff>
    </xdr:to>
    <xdr:pic>
      <xdr:nvPicPr>
        <xdr:cNvPr id="9" name="optColonne"/>
        <xdr:cNvPicPr preferRelativeResize="1">
          <a:picLocks noChangeAspect="1"/>
        </xdr:cNvPicPr>
      </xdr:nvPicPr>
      <xdr:blipFill>
        <a:blip r:embed="rId8"/>
        <a:stretch>
          <a:fillRect/>
        </a:stretch>
      </xdr:blipFill>
      <xdr:spPr>
        <a:xfrm>
          <a:off x="66675" y="695325"/>
          <a:ext cx="819150" cy="171450"/>
        </a:xfrm>
        <a:prstGeom prst="rect">
          <a:avLst/>
        </a:prstGeom>
        <a:noFill/>
        <a:ln w="9525" cmpd="sng">
          <a:noFill/>
        </a:ln>
      </xdr:spPr>
    </xdr:pic>
    <xdr:clientData fPrintsWithSheet="0"/>
  </xdr:twoCellAnchor>
  <xdr:twoCellAnchor editAs="oneCell">
    <xdr:from>
      <xdr:col>6</xdr:col>
      <xdr:colOff>1133475</xdr:colOff>
      <xdr:row>3</xdr:row>
      <xdr:rowOff>133350</xdr:rowOff>
    </xdr:from>
    <xdr:to>
      <xdr:col>6</xdr:col>
      <xdr:colOff>1476375</xdr:colOff>
      <xdr:row>3</xdr:row>
      <xdr:rowOff>352425</xdr:rowOff>
    </xdr:to>
    <xdr:pic>
      <xdr:nvPicPr>
        <xdr:cNvPr id="10" name="cmdPrev"/>
        <xdr:cNvPicPr preferRelativeResize="1">
          <a:picLocks noChangeAspect="1"/>
        </xdr:cNvPicPr>
      </xdr:nvPicPr>
      <xdr:blipFill>
        <a:blip r:embed="rId9"/>
        <a:stretch>
          <a:fillRect/>
        </a:stretch>
      </xdr:blipFill>
      <xdr:spPr>
        <a:xfrm>
          <a:off x="2400300" y="676275"/>
          <a:ext cx="342900" cy="219075"/>
        </a:xfrm>
        <a:prstGeom prst="rect">
          <a:avLst/>
        </a:prstGeom>
        <a:noFill/>
        <a:ln w="50800" cmpd="sng">
          <a:noFill/>
        </a:ln>
      </xdr:spPr>
    </xdr:pic>
    <xdr:clientData fPrintsWithSheet="0"/>
  </xdr:twoCellAnchor>
  <xdr:twoCellAnchor editAs="oneCell">
    <xdr:from>
      <xdr:col>6</xdr:col>
      <xdr:colOff>1504950</xdr:colOff>
      <xdr:row>3</xdr:row>
      <xdr:rowOff>133350</xdr:rowOff>
    </xdr:from>
    <xdr:to>
      <xdr:col>7</xdr:col>
      <xdr:colOff>295275</xdr:colOff>
      <xdr:row>3</xdr:row>
      <xdr:rowOff>352425</xdr:rowOff>
    </xdr:to>
    <xdr:pic>
      <xdr:nvPicPr>
        <xdr:cNvPr id="11" name="cmdNext"/>
        <xdr:cNvPicPr preferRelativeResize="1">
          <a:picLocks noChangeAspect="1"/>
        </xdr:cNvPicPr>
      </xdr:nvPicPr>
      <xdr:blipFill>
        <a:blip r:embed="rId10"/>
        <a:stretch>
          <a:fillRect/>
        </a:stretch>
      </xdr:blipFill>
      <xdr:spPr>
        <a:xfrm>
          <a:off x="2771775" y="676275"/>
          <a:ext cx="342900" cy="219075"/>
        </a:xfrm>
        <a:prstGeom prst="rect">
          <a:avLst/>
        </a:prstGeom>
        <a:noFill/>
        <a:ln w="50800" cmpd="sng">
          <a:noFill/>
        </a:ln>
      </xdr:spPr>
    </xdr:pic>
    <xdr:clientData fPrintsWithSheet="0"/>
  </xdr:twoCellAnchor>
  <xdr:twoCellAnchor editAs="oneCell">
    <xdr:from>
      <xdr:col>6</xdr:col>
      <xdr:colOff>381000</xdr:colOff>
      <xdr:row>3</xdr:row>
      <xdr:rowOff>114300</xdr:rowOff>
    </xdr:from>
    <xdr:to>
      <xdr:col>6</xdr:col>
      <xdr:colOff>1057275</xdr:colOff>
      <xdr:row>3</xdr:row>
      <xdr:rowOff>323850</xdr:rowOff>
    </xdr:to>
    <xdr:pic>
      <xdr:nvPicPr>
        <xdr:cNvPr id="12" name="chkHideScore"/>
        <xdr:cNvPicPr preferRelativeResize="1">
          <a:picLocks noChangeAspect="1"/>
        </xdr:cNvPicPr>
      </xdr:nvPicPr>
      <xdr:blipFill>
        <a:blip r:embed="rId11"/>
        <a:stretch>
          <a:fillRect/>
        </a:stretch>
      </xdr:blipFill>
      <xdr:spPr>
        <a:xfrm>
          <a:off x="1647825" y="657225"/>
          <a:ext cx="676275" cy="2095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9525</xdr:rowOff>
    </xdr:from>
    <xdr:to>
      <xdr:col>3</xdr:col>
      <xdr:colOff>466725</xdr:colOff>
      <xdr:row>9</xdr:row>
      <xdr:rowOff>0</xdr:rowOff>
    </xdr:to>
    <xdr:pic>
      <xdr:nvPicPr>
        <xdr:cNvPr id="1" name="Picture 1" descr="ACL-BIL"/>
        <xdr:cNvPicPr preferRelativeResize="1">
          <a:picLocks noChangeAspect="1"/>
        </xdr:cNvPicPr>
      </xdr:nvPicPr>
      <xdr:blipFill>
        <a:blip r:embed="rId1"/>
        <a:stretch>
          <a:fillRect/>
        </a:stretch>
      </xdr:blipFill>
      <xdr:spPr>
        <a:xfrm>
          <a:off x="133350" y="933450"/>
          <a:ext cx="733425" cy="752475"/>
        </a:xfrm>
        <a:prstGeom prst="rect">
          <a:avLst/>
        </a:prstGeom>
        <a:noFill/>
        <a:ln w="9525" cmpd="sng">
          <a:noFill/>
        </a:ln>
      </xdr:spPr>
    </xdr:pic>
    <xdr:clientData/>
  </xdr:twoCellAnchor>
  <xdr:twoCellAnchor>
    <xdr:from>
      <xdr:col>0</xdr:col>
      <xdr:colOff>38100</xdr:colOff>
      <xdr:row>2</xdr:row>
      <xdr:rowOff>47625</xdr:rowOff>
    </xdr:from>
    <xdr:to>
      <xdr:col>6</xdr:col>
      <xdr:colOff>1066800</xdr:colOff>
      <xdr:row>3</xdr:row>
      <xdr:rowOff>352425</xdr:rowOff>
    </xdr:to>
    <xdr:sp>
      <xdr:nvSpPr>
        <xdr:cNvPr id="2" name="Rectangle 8"/>
        <xdr:cNvSpPr>
          <a:spLocks/>
        </xdr:cNvSpPr>
      </xdr:nvSpPr>
      <xdr:spPr>
        <a:xfrm>
          <a:off x="38100" y="361950"/>
          <a:ext cx="2295525" cy="533400"/>
        </a:xfrm>
        <a:prstGeom prst="rect">
          <a:avLst/>
        </a:prstGeom>
        <a:no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400050</xdr:colOff>
      <xdr:row>2</xdr:row>
      <xdr:rowOff>95250</xdr:rowOff>
    </xdr:from>
    <xdr:to>
      <xdr:col>6</xdr:col>
      <xdr:colOff>1038225</xdr:colOff>
      <xdr:row>3</xdr:row>
      <xdr:rowOff>114300</xdr:rowOff>
    </xdr:to>
    <xdr:pic>
      <xdr:nvPicPr>
        <xdr:cNvPr id="3" name="cmdPrint"/>
        <xdr:cNvPicPr preferRelativeResize="1">
          <a:picLocks noChangeAspect="1"/>
        </xdr:cNvPicPr>
      </xdr:nvPicPr>
      <xdr:blipFill>
        <a:blip r:embed="rId2"/>
        <a:stretch>
          <a:fillRect/>
        </a:stretch>
      </xdr:blipFill>
      <xdr:spPr>
        <a:xfrm>
          <a:off x="1666875" y="409575"/>
          <a:ext cx="638175" cy="247650"/>
        </a:xfrm>
        <a:prstGeom prst="rect">
          <a:avLst/>
        </a:prstGeom>
        <a:noFill/>
        <a:ln w="9525" cmpd="sng">
          <a:noFill/>
        </a:ln>
      </xdr:spPr>
    </xdr:pic>
    <xdr:clientData fPrintsWithSheet="0"/>
  </xdr:twoCellAnchor>
  <xdr:twoCellAnchor editAs="oneCell">
    <xdr:from>
      <xdr:col>6</xdr:col>
      <xdr:colOff>1133475</xdr:colOff>
      <xdr:row>2</xdr:row>
      <xdr:rowOff>28575</xdr:rowOff>
    </xdr:from>
    <xdr:to>
      <xdr:col>7</xdr:col>
      <xdr:colOff>295275</xdr:colOff>
      <xdr:row>3</xdr:row>
      <xdr:rowOff>104775</xdr:rowOff>
    </xdr:to>
    <xdr:pic>
      <xdr:nvPicPr>
        <xdr:cNvPr id="4" name="cmdReset"/>
        <xdr:cNvPicPr preferRelativeResize="1">
          <a:picLocks noChangeAspect="1"/>
        </xdr:cNvPicPr>
      </xdr:nvPicPr>
      <xdr:blipFill>
        <a:blip r:embed="rId3"/>
        <a:stretch>
          <a:fillRect/>
        </a:stretch>
      </xdr:blipFill>
      <xdr:spPr>
        <a:xfrm>
          <a:off x="2400300" y="342900"/>
          <a:ext cx="714375" cy="304800"/>
        </a:xfrm>
        <a:prstGeom prst="rect">
          <a:avLst/>
        </a:prstGeom>
        <a:noFill/>
        <a:ln w="9525" cmpd="sng">
          <a:noFill/>
        </a:ln>
      </xdr:spPr>
    </xdr:pic>
    <xdr:clientData fPrintsWithSheet="0"/>
  </xdr:twoCellAnchor>
  <xdr:twoCellAnchor editAs="oneCell">
    <xdr:from>
      <xdr:col>0</xdr:col>
      <xdr:colOff>66675</xdr:colOff>
      <xdr:row>2</xdr:row>
      <xdr:rowOff>57150</xdr:rowOff>
    </xdr:from>
    <xdr:to>
      <xdr:col>3</xdr:col>
      <xdr:colOff>485775</xdr:colOff>
      <xdr:row>3</xdr:row>
      <xdr:rowOff>9525</xdr:rowOff>
    </xdr:to>
    <xdr:pic>
      <xdr:nvPicPr>
        <xdr:cNvPr id="5" name="optCadet"/>
        <xdr:cNvPicPr preferRelativeResize="1">
          <a:picLocks noChangeAspect="1"/>
        </xdr:cNvPicPr>
      </xdr:nvPicPr>
      <xdr:blipFill>
        <a:blip r:embed="rId4"/>
        <a:stretch>
          <a:fillRect/>
        </a:stretch>
      </xdr:blipFill>
      <xdr:spPr>
        <a:xfrm>
          <a:off x="66675" y="371475"/>
          <a:ext cx="819150" cy="180975"/>
        </a:xfrm>
        <a:prstGeom prst="rect">
          <a:avLst/>
        </a:prstGeom>
        <a:noFill/>
        <a:ln w="9525" cmpd="sng">
          <a:noFill/>
        </a:ln>
      </xdr:spPr>
    </xdr:pic>
    <xdr:clientData fPrintsWithSheet="0"/>
  </xdr:twoCellAnchor>
  <xdr:twoCellAnchor editAs="oneCell">
    <xdr:from>
      <xdr:col>0</xdr:col>
      <xdr:colOff>66675</xdr:colOff>
      <xdr:row>2</xdr:row>
      <xdr:rowOff>219075</xdr:rowOff>
    </xdr:from>
    <xdr:to>
      <xdr:col>3</xdr:col>
      <xdr:colOff>476250</xdr:colOff>
      <xdr:row>3</xdr:row>
      <xdr:rowOff>171450</xdr:rowOff>
    </xdr:to>
    <xdr:pic>
      <xdr:nvPicPr>
        <xdr:cNvPr id="6" name="optTous"/>
        <xdr:cNvPicPr preferRelativeResize="1">
          <a:picLocks noChangeAspect="1"/>
        </xdr:cNvPicPr>
      </xdr:nvPicPr>
      <xdr:blipFill>
        <a:blip r:embed="rId5"/>
        <a:stretch>
          <a:fillRect/>
        </a:stretch>
      </xdr:blipFill>
      <xdr:spPr>
        <a:xfrm>
          <a:off x="66675" y="533400"/>
          <a:ext cx="809625" cy="180975"/>
        </a:xfrm>
        <a:prstGeom prst="rect">
          <a:avLst/>
        </a:prstGeom>
        <a:noFill/>
        <a:ln w="9525" cmpd="sng">
          <a:noFill/>
        </a:ln>
      </xdr:spPr>
    </xdr:pic>
    <xdr:clientData fPrintsWithSheet="0"/>
  </xdr:twoCellAnchor>
  <xdr:twoCellAnchor editAs="oneCell">
    <xdr:from>
      <xdr:col>3</xdr:col>
      <xdr:colOff>514350</xdr:colOff>
      <xdr:row>2</xdr:row>
      <xdr:rowOff>57150</xdr:rowOff>
    </xdr:from>
    <xdr:to>
      <xdr:col>6</xdr:col>
      <xdr:colOff>342900</xdr:colOff>
      <xdr:row>3</xdr:row>
      <xdr:rowOff>47625</xdr:rowOff>
    </xdr:to>
    <xdr:pic>
      <xdr:nvPicPr>
        <xdr:cNvPr id="7" name="chkPrep"/>
        <xdr:cNvPicPr preferRelativeResize="1">
          <a:picLocks noChangeAspect="1"/>
        </xdr:cNvPicPr>
      </xdr:nvPicPr>
      <xdr:blipFill>
        <a:blip r:embed="rId6"/>
        <a:stretch>
          <a:fillRect/>
        </a:stretch>
      </xdr:blipFill>
      <xdr:spPr>
        <a:xfrm>
          <a:off x="914400" y="371475"/>
          <a:ext cx="695325" cy="219075"/>
        </a:xfrm>
        <a:prstGeom prst="rect">
          <a:avLst/>
        </a:prstGeom>
        <a:noFill/>
        <a:ln w="9525" cmpd="sng">
          <a:noFill/>
        </a:ln>
      </xdr:spPr>
    </xdr:pic>
    <xdr:clientData fPrintsWithSheet="0"/>
  </xdr:twoCellAnchor>
  <xdr:twoCellAnchor editAs="oneCell">
    <xdr:from>
      <xdr:col>3</xdr:col>
      <xdr:colOff>514350</xdr:colOff>
      <xdr:row>3</xdr:row>
      <xdr:rowOff>9525</xdr:rowOff>
    </xdr:from>
    <xdr:to>
      <xdr:col>6</xdr:col>
      <xdr:colOff>371475</xdr:colOff>
      <xdr:row>3</xdr:row>
      <xdr:rowOff>228600</xdr:rowOff>
    </xdr:to>
    <xdr:pic>
      <xdr:nvPicPr>
        <xdr:cNvPr id="8" name="chkImpro"/>
        <xdr:cNvPicPr preferRelativeResize="1">
          <a:picLocks noChangeAspect="1"/>
        </xdr:cNvPicPr>
      </xdr:nvPicPr>
      <xdr:blipFill>
        <a:blip r:embed="rId7"/>
        <a:stretch>
          <a:fillRect/>
        </a:stretch>
      </xdr:blipFill>
      <xdr:spPr>
        <a:xfrm>
          <a:off x="914400" y="552450"/>
          <a:ext cx="723900" cy="219075"/>
        </a:xfrm>
        <a:prstGeom prst="rect">
          <a:avLst/>
        </a:prstGeom>
        <a:noFill/>
        <a:ln w="9525" cmpd="sng">
          <a:noFill/>
        </a:ln>
      </xdr:spPr>
    </xdr:pic>
    <xdr:clientData fPrintsWithSheet="0"/>
  </xdr:twoCellAnchor>
  <xdr:twoCellAnchor editAs="oneCell">
    <xdr:from>
      <xdr:col>0</xdr:col>
      <xdr:colOff>66675</xdr:colOff>
      <xdr:row>3</xdr:row>
      <xdr:rowOff>152400</xdr:rowOff>
    </xdr:from>
    <xdr:to>
      <xdr:col>3</xdr:col>
      <xdr:colOff>466725</xdr:colOff>
      <xdr:row>3</xdr:row>
      <xdr:rowOff>333375</xdr:rowOff>
    </xdr:to>
    <xdr:pic>
      <xdr:nvPicPr>
        <xdr:cNvPr id="9" name="optColonne"/>
        <xdr:cNvPicPr preferRelativeResize="1">
          <a:picLocks noChangeAspect="1"/>
        </xdr:cNvPicPr>
      </xdr:nvPicPr>
      <xdr:blipFill>
        <a:blip r:embed="rId8"/>
        <a:stretch>
          <a:fillRect/>
        </a:stretch>
      </xdr:blipFill>
      <xdr:spPr>
        <a:xfrm>
          <a:off x="66675" y="695325"/>
          <a:ext cx="800100" cy="180975"/>
        </a:xfrm>
        <a:prstGeom prst="rect">
          <a:avLst/>
        </a:prstGeom>
        <a:noFill/>
        <a:ln w="9525" cmpd="sng">
          <a:noFill/>
        </a:ln>
      </xdr:spPr>
    </xdr:pic>
    <xdr:clientData fPrintsWithSheet="0"/>
  </xdr:twoCellAnchor>
  <xdr:twoCellAnchor editAs="oneCell">
    <xdr:from>
      <xdr:col>6</xdr:col>
      <xdr:colOff>1133475</xdr:colOff>
      <xdr:row>3</xdr:row>
      <xdr:rowOff>133350</xdr:rowOff>
    </xdr:from>
    <xdr:to>
      <xdr:col>6</xdr:col>
      <xdr:colOff>1476375</xdr:colOff>
      <xdr:row>3</xdr:row>
      <xdr:rowOff>352425</xdr:rowOff>
    </xdr:to>
    <xdr:pic>
      <xdr:nvPicPr>
        <xdr:cNvPr id="10" name="cmdPrev"/>
        <xdr:cNvPicPr preferRelativeResize="1">
          <a:picLocks noChangeAspect="1"/>
        </xdr:cNvPicPr>
      </xdr:nvPicPr>
      <xdr:blipFill>
        <a:blip r:embed="rId9"/>
        <a:stretch>
          <a:fillRect/>
        </a:stretch>
      </xdr:blipFill>
      <xdr:spPr>
        <a:xfrm>
          <a:off x="2400300" y="676275"/>
          <a:ext cx="342900" cy="219075"/>
        </a:xfrm>
        <a:prstGeom prst="rect">
          <a:avLst/>
        </a:prstGeom>
        <a:noFill/>
        <a:ln w="50800" cmpd="sng">
          <a:noFill/>
        </a:ln>
      </xdr:spPr>
    </xdr:pic>
    <xdr:clientData fPrintsWithSheet="0"/>
  </xdr:twoCellAnchor>
  <xdr:twoCellAnchor editAs="oneCell">
    <xdr:from>
      <xdr:col>6</xdr:col>
      <xdr:colOff>1504950</xdr:colOff>
      <xdr:row>3</xdr:row>
      <xdr:rowOff>133350</xdr:rowOff>
    </xdr:from>
    <xdr:to>
      <xdr:col>7</xdr:col>
      <xdr:colOff>295275</xdr:colOff>
      <xdr:row>3</xdr:row>
      <xdr:rowOff>352425</xdr:rowOff>
    </xdr:to>
    <xdr:pic>
      <xdr:nvPicPr>
        <xdr:cNvPr id="11" name="cmdNext"/>
        <xdr:cNvPicPr preferRelativeResize="1">
          <a:picLocks noChangeAspect="1"/>
        </xdr:cNvPicPr>
      </xdr:nvPicPr>
      <xdr:blipFill>
        <a:blip r:embed="rId10"/>
        <a:stretch>
          <a:fillRect/>
        </a:stretch>
      </xdr:blipFill>
      <xdr:spPr>
        <a:xfrm>
          <a:off x="2771775" y="676275"/>
          <a:ext cx="342900" cy="219075"/>
        </a:xfrm>
        <a:prstGeom prst="rect">
          <a:avLst/>
        </a:prstGeom>
        <a:noFill/>
        <a:ln w="50800" cmpd="sng">
          <a:noFill/>
        </a:ln>
      </xdr:spPr>
    </xdr:pic>
    <xdr:clientData fPrintsWithSheet="0"/>
  </xdr:twoCellAnchor>
  <xdr:twoCellAnchor editAs="oneCell">
    <xdr:from>
      <xdr:col>6</xdr:col>
      <xdr:colOff>381000</xdr:colOff>
      <xdr:row>3</xdr:row>
      <xdr:rowOff>114300</xdr:rowOff>
    </xdr:from>
    <xdr:to>
      <xdr:col>6</xdr:col>
      <xdr:colOff>1057275</xdr:colOff>
      <xdr:row>3</xdr:row>
      <xdr:rowOff>323850</xdr:rowOff>
    </xdr:to>
    <xdr:pic>
      <xdr:nvPicPr>
        <xdr:cNvPr id="12" name="chkHideScore"/>
        <xdr:cNvPicPr preferRelativeResize="1">
          <a:picLocks noChangeAspect="1"/>
        </xdr:cNvPicPr>
      </xdr:nvPicPr>
      <xdr:blipFill>
        <a:blip r:embed="rId11"/>
        <a:stretch>
          <a:fillRect/>
        </a:stretch>
      </xdr:blipFill>
      <xdr:spPr>
        <a:xfrm>
          <a:off x="1647825" y="657225"/>
          <a:ext cx="676275" cy="2095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19050</xdr:colOff>
      <xdr:row>2</xdr:row>
      <xdr:rowOff>266700</xdr:rowOff>
    </xdr:to>
    <xdr:pic>
      <xdr:nvPicPr>
        <xdr:cNvPr id="1" name="Picture 1" descr="ACL-BIL"/>
        <xdr:cNvPicPr preferRelativeResize="1">
          <a:picLocks noChangeAspect="1"/>
        </xdr:cNvPicPr>
      </xdr:nvPicPr>
      <xdr:blipFill>
        <a:blip r:embed="rId1"/>
        <a:stretch>
          <a:fillRect/>
        </a:stretch>
      </xdr:blipFill>
      <xdr:spPr>
        <a:xfrm>
          <a:off x="38100" y="0"/>
          <a:ext cx="7334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2</xdr:col>
      <xdr:colOff>123825</xdr:colOff>
      <xdr:row>2</xdr:row>
      <xdr:rowOff>304800</xdr:rowOff>
    </xdr:to>
    <xdr:pic>
      <xdr:nvPicPr>
        <xdr:cNvPr id="1" name="Picture 2" descr="ACL-BIL"/>
        <xdr:cNvPicPr preferRelativeResize="1">
          <a:picLocks noChangeAspect="1"/>
        </xdr:cNvPicPr>
      </xdr:nvPicPr>
      <xdr:blipFill>
        <a:blip r:embed="rId1"/>
        <a:stretch>
          <a:fillRect/>
        </a:stretch>
      </xdr:blipFill>
      <xdr:spPr>
        <a:xfrm>
          <a:off x="57150" y="38100"/>
          <a:ext cx="7334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Guide"/>
  <dimension ref="A1:D86"/>
  <sheetViews>
    <sheetView showGridLines="0" showRowColHeaders="0" tabSelected="1" zoomScalePageLayoutView="0" workbookViewId="0" topLeftCell="A1">
      <selection activeCell="D7" sqref="D7"/>
    </sheetView>
  </sheetViews>
  <sheetFormatPr defaultColWidth="9.140625" defaultRowHeight="12.75"/>
  <cols>
    <col min="1" max="1" width="9.140625" style="0" customWidth="1"/>
    <col min="2" max="2" width="6.140625" style="0" customWidth="1"/>
    <col min="3" max="3" width="80.7109375" style="207" hidden="1" customWidth="1"/>
    <col min="4" max="4" width="80.7109375" style="0" customWidth="1"/>
  </cols>
  <sheetData>
    <row r="1" spans="3:4" ht="70.5">
      <c r="C1" s="389" t="s">
        <v>304</v>
      </c>
      <c r="D1" s="389" t="s">
        <v>334</v>
      </c>
    </row>
    <row r="2" spans="3:4" ht="12.75">
      <c r="C2" s="394" t="str">
        <f>D2</f>
        <v>2018 ver 1</v>
      </c>
      <c r="D2" s="394" t="s">
        <v>485</v>
      </c>
    </row>
    <row r="3" spans="3:4" ht="42" customHeight="1">
      <c r="C3" s="326" t="s">
        <v>305</v>
      </c>
      <c r="D3" s="209" t="s">
        <v>351</v>
      </c>
    </row>
    <row r="4" spans="3:4" ht="19.5">
      <c r="C4" s="327" t="s">
        <v>306</v>
      </c>
      <c r="D4" s="214" t="s">
        <v>350</v>
      </c>
    </row>
    <row r="5" spans="3:4" ht="8.25" customHeight="1">
      <c r="C5" s="328"/>
      <c r="D5" s="208"/>
    </row>
    <row r="6" spans="1:4" ht="15">
      <c r="A6" s="395" t="s">
        <v>390</v>
      </c>
      <c r="B6" s="395"/>
      <c r="C6" s="329" t="s">
        <v>124</v>
      </c>
      <c r="D6" s="213" t="s">
        <v>124</v>
      </c>
    </row>
    <row r="7" spans="1:4" ht="38.25">
      <c r="A7" s="396" t="s">
        <v>454</v>
      </c>
      <c r="B7" s="396"/>
      <c r="C7" s="317" t="s">
        <v>307</v>
      </c>
      <c r="D7" s="317" t="s">
        <v>335</v>
      </c>
    </row>
    <row r="8" spans="3:4" ht="12.75">
      <c r="C8" s="317"/>
      <c r="D8" s="317"/>
    </row>
    <row r="9" spans="3:4" ht="89.25">
      <c r="C9" s="317" t="s">
        <v>308</v>
      </c>
      <c r="D9" s="317" t="s">
        <v>369</v>
      </c>
    </row>
    <row r="10" spans="3:4" ht="12.75">
      <c r="C10" s="317"/>
      <c r="D10" s="317"/>
    </row>
    <row r="11" spans="3:4" ht="42.75" customHeight="1">
      <c r="C11" s="317" t="s">
        <v>309</v>
      </c>
      <c r="D11" s="317" t="s">
        <v>359</v>
      </c>
    </row>
    <row r="12" spans="3:4" ht="12.75">
      <c r="C12" s="317"/>
      <c r="D12" s="317"/>
    </row>
    <row r="13" spans="3:4" ht="51">
      <c r="C13" s="317" t="s">
        <v>358</v>
      </c>
      <c r="D13" s="317" t="s">
        <v>354</v>
      </c>
    </row>
    <row r="14" spans="3:4" ht="16.5" thickBot="1">
      <c r="C14" s="317"/>
      <c r="D14" s="318"/>
    </row>
    <row r="15" spans="3:4" ht="141" thickBot="1">
      <c r="C15" s="319" t="s">
        <v>352</v>
      </c>
      <c r="D15" s="319" t="s">
        <v>353</v>
      </c>
    </row>
    <row r="16" spans="3:4" ht="13.5" thickTop="1">
      <c r="C16" s="317"/>
      <c r="D16" s="320"/>
    </row>
    <row r="17" spans="3:4" ht="15">
      <c r="C17" s="321" t="s">
        <v>310</v>
      </c>
      <c r="D17" s="321" t="s">
        <v>336</v>
      </c>
    </row>
    <row r="18" spans="3:4" ht="40.5" customHeight="1">
      <c r="C18" s="317" t="s">
        <v>311</v>
      </c>
      <c r="D18" s="317" t="s">
        <v>337</v>
      </c>
    </row>
    <row r="19" spans="3:4" ht="9.75" customHeight="1">
      <c r="C19" s="317"/>
      <c r="D19" s="317"/>
    </row>
    <row r="20" spans="3:4" ht="25.5">
      <c r="C20" s="317" t="s">
        <v>312</v>
      </c>
      <c r="D20" s="317" t="s">
        <v>338</v>
      </c>
    </row>
    <row r="21" spans="3:4" ht="12.75">
      <c r="C21" s="317"/>
      <c r="D21" s="317"/>
    </row>
    <row r="22" spans="3:4" ht="17.25" customHeight="1">
      <c r="C22" s="317" t="s">
        <v>439</v>
      </c>
      <c r="D22" s="317" t="s">
        <v>440</v>
      </c>
    </row>
    <row r="23" ht="12.75">
      <c r="D23" s="317"/>
    </row>
    <row r="24" spans="3:4" ht="51">
      <c r="C24" s="317" t="s">
        <v>441</v>
      </c>
      <c r="D24" s="317" t="s">
        <v>442</v>
      </c>
    </row>
    <row r="25" spans="3:4" ht="12.75">
      <c r="C25" s="317"/>
      <c r="D25" s="317"/>
    </row>
    <row r="26" spans="3:4" ht="38.25">
      <c r="C26" s="317" t="s">
        <v>443</v>
      </c>
      <c r="D26" s="317" t="s">
        <v>444</v>
      </c>
    </row>
    <row r="27" spans="3:4" ht="12.75">
      <c r="C27" s="317"/>
      <c r="D27" s="317"/>
    </row>
    <row r="28" spans="3:4" ht="51">
      <c r="C28" s="207" t="s">
        <v>447</v>
      </c>
      <c r="D28" s="317" t="s">
        <v>448</v>
      </c>
    </row>
    <row r="29" spans="3:4" ht="12.75">
      <c r="C29" s="317"/>
      <c r="D29" s="317"/>
    </row>
    <row r="30" spans="3:4" ht="15">
      <c r="C30" s="321" t="s">
        <v>313</v>
      </c>
      <c r="D30" s="321" t="s">
        <v>370</v>
      </c>
    </row>
    <row r="31" spans="3:4" ht="63.75">
      <c r="C31" s="317" t="s">
        <v>314</v>
      </c>
      <c r="D31" s="317" t="s">
        <v>371</v>
      </c>
    </row>
    <row r="32" spans="3:4" ht="12.75">
      <c r="C32" s="317"/>
      <c r="D32" s="317"/>
    </row>
    <row r="33" spans="3:4" ht="89.25">
      <c r="C33" s="317" t="s">
        <v>315</v>
      </c>
      <c r="D33" s="317" t="s">
        <v>372</v>
      </c>
    </row>
    <row r="34" spans="3:4" ht="12.75">
      <c r="C34" s="317"/>
      <c r="D34" s="317"/>
    </row>
    <row r="35" spans="3:4" ht="15">
      <c r="C35" s="321" t="s">
        <v>316</v>
      </c>
      <c r="D35" s="321" t="s">
        <v>339</v>
      </c>
    </row>
    <row r="36" spans="3:4" ht="89.25">
      <c r="C36" s="317" t="s">
        <v>317</v>
      </c>
      <c r="D36" s="317" t="s">
        <v>373</v>
      </c>
    </row>
    <row r="37" spans="3:4" ht="12.75">
      <c r="C37" s="317"/>
      <c r="D37" s="317"/>
    </row>
    <row r="38" spans="3:4" ht="65.25" customHeight="1">
      <c r="C38" s="317" t="s">
        <v>318</v>
      </c>
      <c r="D38" s="317" t="s">
        <v>374</v>
      </c>
    </row>
    <row r="39" spans="3:4" ht="12.75">
      <c r="C39" s="317"/>
      <c r="D39" s="317"/>
    </row>
    <row r="40" spans="3:4" ht="15">
      <c r="C40" s="321" t="s">
        <v>319</v>
      </c>
      <c r="D40" s="321" t="s">
        <v>340</v>
      </c>
    </row>
    <row r="41" spans="3:4" ht="70.5" customHeight="1">
      <c r="C41" s="317" t="s">
        <v>320</v>
      </c>
      <c r="D41" s="317" t="s">
        <v>341</v>
      </c>
    </row>
    <row r="42" spans="3:4" ht="10.5" customHeight="1">
      <c r="C42" s="317"/>
      <c r="D42" s="317"/>
    </row>
    <row r="43" spans="3:4" ht="38.25">
      <c r="C43" s="317" t="s">
        <v>321</v>
      </c>
      <c r="D43" s="317" t="s">
        <v>375</v>
      </c>
    </row>
    <row r="44" spans="3:4" ht="12.75">
      <c r="C44" s="317"/>
      <c r="D44" s="317"/>
    </row>
    <row r="45" spans="3:4" ht="42" customHeight="1">
      <c r="C45" s="317" t="s">
        <v>385</v>
      </c>
      <c r="D45" s="317" t="s">
        <v>384</v>
      </c>
    </row>
    <row r="46" spans="3:4" ht="12.75">
      <c r="C46" s="317"/>
      <c r="D46" s="317"/>
    </row>
    <row r="47" spans="3:4" ht="38.25">
      <c r="C47" s="317" t="s">
        <v>322</v>
      </c>
      <c r="D47" s="317" t="s">
        <v>342</v>
      </c>
    </row>
    <row r="48" spans="3:4" ht="12.75">
      <c r="C48" s="317"/>
      <c r="D48" s="317"/>
    </row>
    <row r="49" spans="3:4" ht="25.5">
      <c r="C49" s="317" t="s">
        <v>323</v>
      </c>
      <c r="D49" s="317" t="s">
        <v>360</v>
      </c>
    </row>
    <row r="50" spans="3:4" ht="12.75">
      <c r="C50" s="317"/>
      <c r="D50" s="317"/>
    </row>
    <row r="51" spans="3:4" ht="25.5">
      <c r="C51" s="317" t="s">
        <v>324</v>
      </c>
      <c r="D51" s="317" t="s">
        <v>343</v>
      </c>
    </row>
    <row r="52" spans="3:4" ht="12.75">
      <c r="C52" s="317"/>
      <c r="D52" s="317"/>
    </row>
    <row r="53" spans="3:4" ht="12.75">
      <c r="C53" s="322" t="s">
        <v>325</v>
      </c>
      <c r="D53" s="322" t="s">
        <v>344</v>
      </c>
    </row>
    <row r="54" spans="3:4" ht="89.25">
      <c r="C54" s="323" t="s">
        <v>445</v>
      </c>
      <c r="D54" s="323" t="s">
        <v>446</v>
      </c>
    </row>
    <row r="55" spans="3:4" ht="12.75">
      <c r="C55" s="323"/>
      <c r="D55" s="323"/>
    </row>
    <row r="56" spans="3:4" ht="12.75">
      <c r="C56" s="322" t="s">
        <v>326</v>
      </c>
      <c r="D56" s="322" t="s">
        <v>345</v>
      </c>
    </row>
    <row r="57" spans="3:4" ht="51">
      <c r="C57" s="323" t="s">
        <v>327</v>
      </c>
      <c r="D57" s="323" t="s">
        <v>376</v>
      </c>
    </row>
    <row r="58" spans="3:4" ht="12.75">
      <c r="C58" s="317"/>
      <c r="D58" s="317"/>
    </row>
    <row r="59" spans="3:4" ht="15">
      <c r="C59" s="321" t="s">
        <v>328</v>
      </c>
      <c r="D59" s="321" t="s">
        <v>346</v>
      </c>
    </row>
    <row r="60" spans="3:4" ht="51">
      <c r="C60" s="317" t="s">
        <v>329</v>
      </c>
      <c r="D60" s="317" t="s">
        <v>347</v>
      </c>
    </row>
    <row r="61" spans="3:4" ht="12.75">
      <c r="C61" s="317"/>
      <c r="D61" s="317"/>
    </row>
    <row r="62" spans="3:4" ht="15">
      <c r="C62" s="321" t="s">
        <v>330</v>
      </c>
      <c r="D62" s="321" t="s">
        <v>348</v>
      </c>
    </row>
    <row r="63" spans="3:4" ht="51">
      <c r="C63" s="317" t="s">
        <v>331</v>
      </c>
      <c r="D63" s="317" t="s">
        <v>377</v>
      </c>
    </row>
    <row r="64" spans="3:4" ht="15.75">
      <c r="C64" s="317"/>
      <c r="D64" s="318"/>
    </row>
    <row r="65" spans="3:4" ht="15">
      <c r="C65" s="321" t="s">
        <v>332</v>
      </c>
      <c r="D65" s="321" t="s">
        <v>349</v>
      </c>
    </row>
    <row r="66" spans="3:4" ht="38.25">
      <c r="C66" s="317" t="s">
        <v>333</v>
      </c>
      <c r="D66" s="317" t="s">
        <v>378</v>
      </c>
    </row>
    <row r="67" spans="3:4" ht="15.75">
      <c r="C67" s="330"/>
      <c r="D67" s="318"/>
    </row>
    <row r="68" spans="3:4" ht="12.75">
      <c r="C68" s="330"/>
      <c r="D68" s="320"/>
    </row>
    <row r="69" spans="3:4" ht="15">
      <c r="C69" s="321" t="s">
        <v>386</v>
      </c>
      <c r="D69" s="321" t="s">
        <v>388</v>
      </c>
    </row>
    <row r="70" spans="3:4" ht="25.5">
      <c r="C70" s="324" t="s">
        <v>387</v>
      </c>
      <c r="D70" s="324" t="s">
        <v>389</v>
      </c>
    </row>
    <row r="71" spans="3:4" ht="12.75">
      <c r="C71" s="324"/>
      <c r="D71" s="324"/>
    </row>
    <row r="72" spans="3:4" ht="12.75">
      <c r="C72" s="324" t="s">
        <v>455</v>
      </c>
      <c r="D72" s="324" t="s">
        <v>456</v>
      </c>
    </row>
    <row r="73" spans="3:4" ht="12.75">
      <c r="C73" s="325"/>
      <c r="D73" s="325"/>
    </row>
    <row r="74" ht="12.75">
      <c r="C74" s="324"/>
    </row>
    <row r="75" ht="12.75">
      <c r="C75" s="324"/>
    </row>
    <row r="76" ht="12.75">
      <c r="C76" s="324"/>
    </row>
    <row r="77" ht="12.75">
      <c r="C77" s="324"/>
    </row>
    <row r="78" ht="12.75">
      <c r="C78" s="324"/>
    </row>
    <row r="79" ht="12.75">
      <c r="C79" s="324"/>
    </row>
    <row r="80" ht="12.75">
      <c r="C80" s="324"/>
    </row>
    <row r="81" ht="12.75">
      <c r="C81" s="324"/>
    </row>
    <row r="82" ht="12.75">
      <c r="C82" s="324"/>
    </row>
    <row r="83" ht="12.75">
      <c r="C83" s="324"/>
    </row>
    <row r="84" ht="12.75">
      <c r="C84" s="324"/>
    </row>
    <row r="85" ht="12.75">
      <c r="C85" s="324"/>
    </row>
    <row r="86" ht="12.75">
      <c r="C86" s="324"/>
    </row>
  </sheetData>
  <sheetProtection password="F571" sheet="1" objects="1" scenarios="1"/>
  <mergeCells count="2">
    <mergeCell ref="A6:B6"/>
    <mergeCell ref="A7:B7"/>
  </mergeCells>
  <printOptions/>
  <pageMargins left="0.42" right="0.48" top="0.44" bottom="0.49" header="0.27" footer="0.24"/>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Finalx"/>
  <dimension ref="B1:J32"/>
  <sheetViews>
    <sheetView showGridLines="0" showRowColHeaders="0" zoomScalePageLayoutView="0" workbookViewId="0" topLeftCell="A1">
      <selection activeCell="K6" sqref="K6"/>
    </sheetView>
  </sheetViews>
  <sheetFormatPr defaultColWidth="9.140625" defaultRowHeight="12.75"/>
  <cols>
    <col min="1" max="1" width="5.28125" style="0" customWidth="1"/>
    <col min="2" max="3" width="4.7109375" style="0" customWidth="1"/>
    <col min="4" max="4" width="3.7109375" style="0" customWidth="1"/>
    <col min="5" max="5" width="50.28125" style="0" customWidth="1"/>
    <col min="6" max="6" width="37.57421875" style="0" customWidth="1"/>
    <col min="7" max="7" width="2.57421875" style="0" customWidth="1"/>
    <col min="8" max="8" width="11.421875" style="0" customWidth="1"/>
  </cols>
  <sheetData>
    <row r="1" spans="4:5" ht="25.5">
      <c r="D1" s="22" t="str">
        <f>Bilinguism!Y11&amp;" "&amp;PRM_NIVEAU&amp;" "&amp;Bilinguism!Y12</f>
        <v>Effective Speaking Competition,  level</v>
      </c>
      <c r="E1" s="3"/>
    </row>
    <row r="2" spans="4:8" ht="15">
      <c r="D2" s="31" t="str">
        <f>Bilinguism!Y13&amp;" "&amp;formatdate(PRM_DATE)&amp;" "&amp;Bilinguism!Y14&amp;" "&amp;PRM_LIEU</f>
        <v>Held on 30/12/1899 at </v>
      </c>
      <c r="E2" s="31"/>
      <c r="F2" s="31"/>
      <c r="G2" s="31"/>
      <c r="H2" s="31"/>
    </row>
    <row r="3" spans="2:5" ht="25.5" customHeight="1">
      <c r="B3" s="23"/>
      <c r="C3" s="23"/>
      <c r="E3" s="3"/>
    </row>
    <row r="4" ht="10.5" customHeight="1"/>
    <row r="5" ht="21" thickBot="1">
      <c r="B5" s="50" t="str">
        <f>Bilinguism!Y106</f>
        <v>Final Results</v>
      </c>
    </row>
    <row r="6" spans="2:8" s="51" customFormat="1" ht="31.5" customHeight="1" thickBot="1" thickTop="1">
      <c r="B6" s="544" t="str">
        <f>Bilinguism!Y107</f>
        <v>RANK</v>
      </c>
      <c r="C6" s="545"/>
      <c r="D6" s="52" t="s">
        <v>110</v>
      </c>
      <c r="E6" s="61" t="str">
        <f>Bilinguism!Y108</f>
        <v>SPEAKER NAME</v>
      </c>
      <c r="F6" s="53" t="str">
        <f>Bilinguism!Y109</f>
        <v>SQN/REGION</v>
      </c>
      <c r="G6" s="542" t="str">
        <f>Bilinguism!Y110</f>
        <v>SCORE</v>
      </c>
      <c r="H6" s="543"/>
    </row>
    <row r="7" spans="2:8" ht="21.75" customHeight="1" thickTop="1">
      <c r="B7" s="549">
        <v>1</v>
      </c>
      <c r="C7" s="550"/>
      <c r="D7" s="54">
        <v>1</v>
      </c>
      <c r="E7" s="62">
        <f>IF($D7&gt;PRM_NB_CANDIDAT,"",VLOOKUP($D7,PRM_TABLE_CADET,2))</f>
      </c>
      <c r="F7" s="192">
        <f>IF($D7&gt;PRM_NB_CANDIDAT,"",VLOOKUP($D7,PRM_TABLE_CADET,3))</f>
      </c>
      <c r="G7" s="66">
        <f>IF($D7&gt;PRM_NB_CANDIDAT,0,1)</f>
        <v>0</v>
      </c>
      <c r="H7" s="57">
        <f>IF($D7&gt;PRM_NB_CANDIDAT,"",VLOOKUP($D7,SCRUT_TABLE,27))</f>
      </c>
    </row>
    <row r="8" spans="2:8" ht="21.75" customHeight="1">
      <c r="B8" s="547">
        <v>2</v>
      </c>
      <c r="C8" s="548"/>
      <c r="D8" s="55">
        <v>2</v>
      </c>
      <c r="E8" s="63">
        <f>IF($D8&gt;PRM_NB_CANDIDAT,"",VLOOKUP($D8,PRM_TABLE_CADET,2))</f>
      </c>
      <c r="F8" s="193">
        <f>IF($D8&gt;PRM_NB_CANDIDAT,"",VLOOKUP($D8,PRM_TABLE_CADET,3))</f>
      </c>
      <c r="G8" s="67">
        <f>IF($D8&gt;PRM_NB_CANDIDAT,0,1)</f>
        <v>0</v>
      </c>
      <c r="H8" s="58">
        <f>IF($D8&gt;PRM_NB_CANDIDAT,"",VLOOKUP($D8,SCRUT_TABLE,27))</f>
      </c>
    </row>
    <row r="9" spans="2:8" ht="21.75" customHeight="1">
      <c r="B9" s="547">
        <v>3</v>
      </c>
      <c r="C9" s="548"/>
      <c r="D9" s="55">
        <v>3</v>
      </c>
      <c r="E9" s="63">
        <f>IF($D9&gt;PRM_NB_CANDIDAT,"",VLOOKUP($D9,PRM_TABLE_CADET,2))</f>
      </c>
      <c r="F9" s="193">
        <f>IF($D9&gt;PRM_NB_CANDIDAT,"",VLOOKUP($D9,PRM_TABLE_CADET,3))</f>
      </c>
      <c r="G9" s="67">
        <f>IF($D9&gt;PRM_NB_CANDIDAT,0,1)</f>
        <v>0</v>
      </c>
      <c r="H9" s="58">
        <f>IF($D9&gt;PRM_NB_CANDIDAT,"",VLOOKUP($D9,SCRUT_TABLE,27))</f>
      </c>
    </row>
    <row r="10" spans="2:8" ht="21.75" customHeight="1">
      <c r="B10" s="547">
        <v>4</v>
      </c>
      <c r="C10" s="548"/>
      <c r="D10" s="55">
        <v>4</v>
      </c>
      <c r="E10" s="63">
        <f>IF($D10&gt;PRM_NB_CANDIDAT,"",VLOOKUP($D10,PRM_TABLE_CADET,2))</f>
      </c>
      <c r="F10" s="193">
        <f>IF($D10&gt;PRM_NB_CANDIDAT,"",VLOOKUP($D10,PRM_TABLE_CADET,3))</f>
      </c>
      <c r="G10" s="67">
        <f>IF($D10&gt;PRM_NB_CANDIDAT,0,1)</f>
        <v>0</v>
      </c>
      <c r="H10" s="58">
        <f>IF($D10&gt;PRM_NB_CANDIDAT,"",VLOOKUP($D10,SCRUT_TABLE,27))</f>
      </c>
    </row>
    <row r="11" spans="2:8" ht="21.75" customHeight="1">
      <c r="B11" s="547">
        <v>5</v>
      </c>
      <c r="C11" s="548"/>
      <c r="D11" s="55">
        <v>5</v>
      </c>
      <c r="E11" s="63">
        <f>IF($D11&gt;PRM_NB_CANDIDAT,"",VLOOKUP($D11,PRM_TABLE_CADET,2))</f>
      </c>
      <c r="F11" s="193">
        <f>IF($D11&gt;PRM_NB_CANDIDAT,"",VLOOKUP($D11,PRM_TABLE_CADET,3))</f>
      </c>
      <c r="G11" s="67">
        <f>IF($D11&gt;PRM_NB_CANDIDAT,0,1)</f>
        <v>0</v>
      </c>
      <c r="H11" s="58">
        <f>IF($D11&gt;PRM_NB_CANDIDAT,"",VLOOKUP($D11,SCRUT_TABLE,27))</f>
      </c>
    </row>
    <row r="12" spans="2:8" ht="21.75" customHeight="1">
      <c r="B12" s="547">
        <v>6</v>
      </c>
      <c r="C12" s="548"/>
      <c r="D12" s="55">
        <v>6</v>
      </c>
      <c r="E12" s="63">
        <f>IF($D12&gt;PRM_NB_CANDIDAT,"",VLOOKUP($D12,PRM_TABLE_CADET,2))</f>
      </c>
      <c r="F12" s="193">
        <f>IF($D12&gt;PRM_NB_CANDIDAT,"",VLOOKUP($D12,PRM_TABLE_CADET,3))</f>
      </c>
      <c r="G12" s="67">
        <f>IF($D12&gt;PRM_NB_CANDIDAT,0,1)</f>
        <v>0</v>
      </c>
      <c r="H12" s="58">
        <f>IF($D12&gt;PRM_NB_CANDIDAT,"",VLOOKUP($D12,SCRUT_TABLE,27))</f>
      </c>
    </row>
    <row r="13" spans="2:8" ht="21.75" customHeight="1">
      <c r="B13" s="547">
        <v>7</v>
      </c>
      <c r="C13" s="548"/>
      <c r="D13" s="55">
        <v>7</v>
      </c>
      <c r="E13" s="63">
        <f>IF($D13&gt;PRM_NB_CANDIDAT,"",VLOOKUP($D13,PRM_TABLE_CADET,2))</f>
      </c>
      <c r="F13" s="193">
        <f>IF($D13&gt;PRM_NB_CANDIDAT,"",VLOOKUP($D13,PRM_TABLE_CADET,3))</f>
      </c>
      <c r="G13" s="67">
        <f>IF($D13&gt;PRM_NB_CANDIDAT,0,1)</f>
        <v>0</v>
      </c>
      <c r="H13" s="58">
        <f>IF($D13&gt;PRM_NB_CANDIDAT,"",VLOOKUP($D13,SCRUT_TABLE,27))</f>
      </c>
    </row>
    <row r="14" spans="2:8" ht="21.75" customHeight="1">
      <c r="B14" s="547">
        <v>8</v>
      </c>
      <c r="C14" s="548"/>
      <c r="D14" s="55">
        <v>8</v>
      </c>
      <c r="E14" s="63">
        <f>IF($D14&gt;PRM_NB_CANDIDAT,"",VLOOKUP($D14,PRM_TABLE_CADET,2))</f>
      </c>
      <c r="F14" s="193">
        <f>IF($D14&gt;PRM_NB_CANDIDAT,"",VLOOKUP($D14,PRM_TABLE_CADET,3))</f>
      </c>
      <c r="G14" s="67">
        <f>IF($D14&gt;PRM_NB_CANDIDAT,0,1)</f>
        <v>0</v>
      </c>
      <c r="H14" s="58">
        <f>IF($D14&gt;PRM_NB_CANDIDAT,"",VLOOKUP($D14,SCRUT_TABLE,27))</f>
      </c>
    </row>
    <row r="15" spans="2:8" ht="21.75" customHeight="1">
      <c r="B15" s="547">
        <v>9</v>
      </c>
      <c r="C15" s="548"/>
      <c r="D15" s="55">
        <v>9</v>
      </c>
      <c r="E15" s="63">
        <f>IF($D15&gt;PRM_NB_CANDIDAT,"",VLOOKUP($D15,PRM_TABLE_CADET,2))</f>
      </c>
      <c r="F15" s="193">
        <f>IF($D15&gt;PRM_NB_CANDIDAT,"",VLOOKUP($D15,PRM_TABLE_CADET,3))</f>
      </c>
      <c r="G15" s="67">
        <f>IF($D15&gt;PRM_NB_CANDIDAT,0,1)</f>
        <v>0</v>
      </c>
      <c r="H15" s="58">
        <f>IF($D15&gt;PRM_NB_CANDIDAT,"",VLOOKUP($D15,SCRUT_TABLE,27))</f>
      </c>
    </row>
    <row r="16" spans="2:8" ht="21.75" customHeight="1">
      <c r="B16" s="547">
        <v>10</v>
      </c>
      <c r="C16" s="548"/>
      <c r="D16" s="55">
        <v>10</v>
      </c>
      <c r="E16" s="63">
        <f>IF($D16&gt;PRM_NB_CANDIDAT,"",VLOOKUP($D16,PRM_TABLE_CADET,2))</f>
      </c>
      <c r="F16" s="193">
        <f>IF($D16&gt;PRM_NB_CANDIDAT,"",VLOOKUP($D16,PRM_TABLE_CADET,3))</f>
      </c>
      <c r="G16" s="67">
        <f>IF($D16&gt;PRM_NB_CANDIDAT,0,1)</f>
        <v>0</v>
      </c>
      <c r="H16" s="58">
        <f>IF($D16&gt;PRM_NB_CANDIDAT,"",VLOOKUP($D16,SCRUT_TABLE,27))</f>
      </c>
    </row>
    <row r="17" spans="2:8" ht="21.75" customHeight="1">
      <c r="B17" s="547">
        <v>11</v>
      </c>
      <c r="C17" s="548"/>
      <c r="D17" s="55">
        <v>11</v>
      </c>
      <c r="E17" s="63">
        <f>IF($D17&gt;PRM_NB_CANDIDAT,"",VLOOKUP($D17,PRM_TABLE_CADET,2))</f>
      </c>
      <c r="F17" s="193">
        <f>IF($D17&gt;PRM_NB_CANDIDAT,"",VLOOKUP($D17,PRM_TABLE_CADET,3))</f>
      </c>
      <c r="G17" s="67">
        <f>IF($D17&gt;PRM_NB_CANDIDAT,0,1)</f>
        <v>0</v>
      </c>
      <c r="H17" s="58">
        <f>IF($D17&gt;PRM_NB_CANDIDAT,"",VLOOKUP($D17,SCRUT_TABLE,27))</f>
      </c>
    </row>
    <row r="18" spans="2:8" ht="21.75" customHeight="1">
      <c r="B18" s="547">
        <v>12</v>
      </c>
      <c r="C18" s="548"/>
      <c r="D18" s="55">
        <v>12</v>
      </c>
      <c r="E18" s="63">
        <f>IF($D18&gt;PRM_NB_CANDIDAT,"",VLOOKUP($D18,PRM_TABLE_CADET,2))</f>
      </c>
      <c r="F18" s="193">
        <f>IF($D18&gt;PRM_NB_CANDIDAT,"",VLOOKUP($D18,PRM_TABLE_CADET,3))</f>
      </c>
      <c r="G18" s="67">
        <f>IF($D18&gt;PRM_NB_CANDIDAT,0,1)</f>
        <v>0</v>
      </c>
      <c r="H18" s="58">
        <f>IF($D18&gt;PRM_NB_CANDIDAT,"",VLOOKUP($D18,SCRUT_TABLE,27))</f>
      </c>
    </row>
    <row r="19" spans="2:8" ht="21.75" customHeight="1">
      <c r="B19" s="547">
        <v>13</v>
      </c>
      <c r="C19" s="548"/>
      <c r="D19" s="55">
        <v>13</v>
      </c>
      <c r="E19" s="63">
        <f>IF($D19&gt;PRM_NB_CANDIDAT,"",VLOOKUP($D19,PRM_TABLE_CADET,2))</f>
      </c>
      <c r="F19" s="193">
        <f>IF($D19&gt;PRM_NB_CANDIDAT,"",VLOOKUP($D19,PRM_TABLE_CADET,3))</f>
      </c>
      <c r="G19" s="67">
        <f>IF($D19&gt;PRM_NB_CANDIDAT,0,1)</f>
        <v>0</v>
      </c>
      <c r="H19" s="58">
        <f>IF($D19&gt;PRM_NB_CANDIDAT,"",VLOOKUP($D19,SCRUT_TABLE,27))</f>
      </c>
    </row>
    <row r="20" spans="2:8" ht="21.75" customHeight="1">
      <c r="B20" s="547">
        <v>14</v>
      </c>
      <c r="C20" s="548"/>
      <c r="D20" s="55">
        <v>14</v>
      </c>
      <c r="E20" s="63">
        <f>IF($D20&gt;PRM_NB_CANDIDAT,"",VLOOKUP($D20,PRM_TABLE_CADET,2))</f>
      </c>
      <c r="F20" s="193">
        <f>IF($D20&gt;PRM_NB_CANDIDAT,"",VLOOKUP($D20,PRM_TABLE_CADET,3))</f>
      </c>
      <c r="G20" s="67">
        <f>IF($D20&gt;PRM_NB_CANDIDAT,0,1)</f>
        <v>0</v>
      </c>
      <c r="H20" s="58">
        <f>IF($D20&gt;PRM_NB_CANDIDAT,"",VLOOKUP($D20,SCRUT_TABLE,27))</f>
      </c>
    </row>
    <row r="21" spans="2:8" ht="21.75" customHeight="1" thickBot="1">
      <c r="B21" s="551">
        <v>15</v>
      </c>
      <c r="C21" s="552"/>
      <c r="D21" s="56">
        <v>15</v>
      </c>
      <c r="E21" s="64">
        <f>IF($D21&gt;PRM_NB_CANDIDAT,"",VLOOKUP($D21,PRM_TABLE_CADET,2))</f>
      </c>
      <c r="F21" s="194">
        <f>IF($D21&gt;PRM_NB_CANDIDAT,"",VLOOKUP($D21,PRM_TABLE_CADET,3))</f>
      </c>
      <c r="G21" s="68">
        <f>IF($D21&gt;PRM_NB_CANDIDAT,0,1)</f>
        <v>0</v>
      </c>
      <c r="H21" s="59">
        <f>IF($D21&gt;PRM_NB_CANDIDAT,"",VLOOKUP($D21,SCRUT_TABLE,27))</f>
      </c>
    </row>
    <row r="22" ht="13.5" thickTop="1"/>
    <row r="24" spans="3:10" ht="12.75">
      <c r="C24" s="24"/>
      <c r="D24" s="24"/>
      <c r="E24" s="546" t="str">
        <f>Bilinguism!Y15</f>
        <v>I certify this copy conforms to my observations of the competition</v>
      </c>
      <c r="F24" s="24"/>
      <c r="G24" s="24"/>
      <c r="H24" s="24"/>
      <c r="I24" s="24"/>
      <c r="J24" s="24"/>
    </row>
    <row r="25" spans="3:10" ht="13.5" thickBot="1">
      <c r="C25" s="24"/>
      <c r="D25" s="24"/>
      <c r="E25" s="546"/>
      <c r="F25" s="49"/>
      <c r="G25" s="24"/>
      <c r="H25" s="33"/>
      <c r="I25" s="24"/>
      <c r="J25" s="24"/>
    </row>
    <row r="26" spans="3:10" ht="12.75" customHeight="1">
      <c r="C26" s="24"/>
      <c r="D26" s="24"/>
      <c r="F26" s="65" t="str">
        <f>IF(ISBLANK(PRM_SCRUTATEUR),Bilinguism!Y25,PRM_SCRUTATEUR)</f>
        <v>Teller</v>
      </c>
      <c r="G26" s="24"/>
      <c r="H26" s="46" t="str">
        <f>Bilinguism!Y16</f>
        <v>Date</v>
      </c>
      <c r="I26" s="24"/>
      <c r="J26" s="24"/>
    </row>
    <row r="27" spans="3:10" ht="12.75">
      <c r="C27" s="24"/>
      <c r="D27" s="24"/>
      <c r="E27" s="24"/>
      <c r="F27" s="24"/>
      <c r="G27" s="24"/>
      <c r="H27" s="24"/>
      <c r="I27" s="24"/>
      <c r="J27" s="24"/>
    </row>
    <row r="28" spans="3:10" ht="12.75">
      <c r="C28" s="24"/>
      <c r="D28" s="24"/>
      <c r="F28" s="24"/>
      <c r="G28" s="24"/>
      <c r="H28" s="24"/>
      <c r="I28" s="24"/>
      <c r="J28" s="24"/>
    </row>
    <row r="30" spans="6:8" ht="12.75">
      <c r="F30" s="24"/>
      <c r="G30" s="24"/>
      <c r="H30" s="24"/>
    </row>
    <row r="32" spans="6:8" ht="12.75">
      <c r="F32" s="24"/>
      <c r="G32" s="24"/>
      <c r="H32" s="24"/>
    </row>
  </sheetData>
  <sheetProtection password="F571" sheet="1" objects="1" scenarios="1"/>
  <mergeCells count="18">
    <mergeCell ref="B8:C8"/>
    <mergeCell ref="B21:C21"/>
    <mergeCell ref="B11:C11"/>
    <mergeCell ref="B12:C12"/>
    <mergeCell ref="B13:C13"/>
    <mergeCell ref="B14:C14"/>
    <mergeCell ref="B9:C9"/>
    <mergeCell ref="B10:C10"/>
    <mergeCell ref="G6:H6"/>
    <mergeCell ref="B6:C6"/>
    <mergeCell ref="E24:E25"/>
    <mergeCell ref="B15:C15"/>
    <mergeCell ref="B16:C16"/>
    <mergeCell ref="B17:C17"/>
    <mergeCell ref="B18:C18"/>
    <mergeCell ref="B19:C19"/>
    <mergeCell ref="B20:C20"/>
    <mergeCell ref="B7:C7"/>
  </mergeCells>
  <printOptions/>
  <pageMargins left="0.75" right="0.75" top="0.36" bottom="0.51" header="0.18"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codeName="Affiche"/>
  <dimension ref="A1:S18"/>
  <sheetViews>
    <sheetView showGridLines="0" showRowColHeaders="0" zoomScale="50" zoomScaleNormal="50" zoomScalePageLayoutView="0" workbookViewId="0" topLeftCell="A1">
      <selection activeCell="J2" sqref="J2"/>
    </sheetView>
  </sheetViews>
  <sheetFormatPr defaultColWidth="9.140625" defaultRowHeight="12.75"/>
  <cols>
    <col min="1" max="1" width="27.140625" style="0" customWidth="1"/>
    <col min="2" max="2" width="110.421875" style="0" customWidth="1"/>
  </cols>
  <sheetData>
    <row r="1" spans="1:2" ht="204" customHeight="1">
      <c r="A1" s="12"/>
      <c r="B1" s="175"/>
    </row>
    <row r="2" spans="1:2" ht="204" customHeight="1">
      <c r="A2" s="12"/>
      <c r="B2" s="175"/>
    </row>
    <row r="3" spans="1:19" ht="204" customHeight="1">
      <c r="A3" s="12"/>
      <c r="B3" s="375"/>
      <c r="S3" s="384"/>
    </row>
    <row r="4" spans="1:19" ht="235.5" customHeight="1" hidden="1">
      <c r="A4" s="12"/>
      <c r="B4" s="178" t="str">
        <f>Bilinguism!Y92</f>
        <v>STOP</v>
      </c>
      <c r="S4" s="384"/>
    </row>
    <row r="5" ht="12.75">
      <c r="S5" s="384"/>
    </row>
    <row r="6" ht="12.75">
      <c r="S6" s="384"/>
    </row>
    <row r="7" ht="12.75">
      <c r="S7" s="384"/>
    </row>
    <row r="8" ht="70.5">
      <c r="S8" s="385"/>
    </row>
    <row r="10" ht="12.75">
      <c r="S10" s="384"/>
    </row>
    <row r="12" ht="61.5">
      <c r="S12" s="386"/>
    </row>
    <row r="13" ht="57.75">
      <c r="S13" s="387"/>
    </row>
    <row r="14" ht="15">
      <c r="S14" s="383"/>
    </row>
    <row r="15" ht="15">
      <c r="S15" s="383"/>
    </row>
    <row r="17" ht="12.75">
      <c r="S17" s="384"/>
    </row>
    <row r="18" ht="72.75">
      <c r="S18" s="388"/>
    </row>
  </sheetData>
  <sheetProtection password="F571" sheet="1" objects="1" scenarios="1"/>
  <printOptions/>
  <pageMargins left="0.21" right="0.21" top="0.4" bottom="0.22" header="0.18" footer="0.18"/>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Param"/>
  <dimension ref="A1:M86"/>
  <sheetViews>
    <sheetView showGridLines="0" showRowColHeaders="0" zoomScalePageLayoutView="0" workbookViewId="0" topLeftCell="A1">
      <selection activeCell="D19" sqref="D19:G19"/>
    </sheetView>
  </sheetViews>
  <sheetFormatPr defaultColWidth="9.140625" defaultRowHeight="12.75"/>
  <cols>
    <col min="1" max="1" width="3.7109375" style="0" customWidth="1"/>
    <col min="2" max="2" width="10.57421875" style="38" customWidth="1"/>
    <col min="3" max="3" width="17.00390625" style="37" customWidth="1"/>
    <col min="4" max="4" width="6.421875" style="0" customWidth="1"/>
    <col min="5" max="5" width="3.8515625" style="0" customWidth="1"/>
    <col min="6" max="6" width="6.7109375" style="1" customWidth="1"/>
    <col min="7" max="7" width="22.00390625" style="1" customWidth="1"/>
    <col min="8" max="8" width="1.57421875" style="1" customWidth="1"/>
    <col min="9" max="9" width="38.7109375" style="0" customWidth="1"/>
    <col min="13" max="13" width="9.140625" style="0" hidden="1" customWidth="1"/>
  </cols>
  <sheetData>
    <row r="1" spans="3:11" ht="25.5">
      <c r="C1" s="206" t="str">
        <f>Bilinguism!Y20</f>
        <v>Effective Speaking Competition</v>
      </c>
      <c r="K1" s="191" t="s">
        <v>213</v>
      </c>
    </row>
    <row r="2" ht="17.25" customHeight="1"/>
    <row r="3" spans="3:9" ht="15.75">
      <c r="C3" s="37" t="str">
        <f>Bilinguism!Y21</f>
        <v>Date (YYYY-MM-DD)</v>
      </c>
      <c r="D3" s="397"/>
      <c r="E3" s="398"/>
      <c r="F3" s="398"/>
      <c r="G3" s="398"/>
      <c r="H3" s="398"/>
      <c r="I3" s="399"/>
    </row>
    <row r="4" spans="3:9" ht="15.75">
      <c r="C4" s="37" t="str">
        <f>Bilinguism!Y22</f>
        <v>Level</v>
      </c>
      <c r="D4" s="400"/>
      <c r="E4" s="401"/>
      <c r="F4" s="401"/>
      <c r="G4" s="401"/>
      <c r="H4" s="401"/>
      <c r="I4" s="402"/>
    </row>
    <row r="5" spans="3:9" ht="15.75">
      <c r="C5" s="37" t="str">
        <f>Bilinguism!Y23</f>
        <v>Location</v>
      </c>
      <c r="D5" s="400"/>
      <c r="E5" s="401"/>
      <c r="F5" s="401"/>
      <c r="G5" s="401"/>
      <c r="H5" s="401"/>
      <c r="I5" s="402"/>
    </row>
    <row r="7" ht="15.75">
      <c r="B7" s="38" t="str">
        <f>Bilinguism!Y24</f>
        <v>Staffing</v>
      </c>
    </row>
    <row r="8" spans="3:9" ht="15.75">
      <c r="C8" s="37" t="str">
        <f>Bilinguism!Y25</f>
        <v>Teller</v>
      </c>
      <c r="D8" s="400"/>
      <c r="E8" s="401"/>
      <c r="F8" s="401"/>
      <c r="G8" s="401"/>
      <c r="H8" s="401"/>
      <c r="I8" s="402"/>
    </row>
    <row r="9" spans="3:9" ht="15.75">
      <c r="C9" s="37" t="str">
        <f>Bilinguism!Y26&amp;" 1"</f>
        <v>Timekeeper 1</v>
      </c>
      <c r="D9" s="400"/>
      <c r="E9" s="401"/>
      <c r="F9" s="401"/>
      <c r="G9" s="401"/>
      <c r="H9" s="401"/>
      <c r="I9" s="402"/>
    </row>
    <row r="10" spans="3:9" ht="15.75">
      <c r="C10" s="37" t="str">
        <f>Bilinguism!Y26&amp;" 2"</f>
        <v>Timekeeper 2</v>
      </c>
      <c r="D10" s="400"/>
      <c r="E10" s="401"/>
      <c r="F10" s="401"/>
      <c r="G10" s="401"/>
      <c r="H10" s="401"/>
      <c r="I10" s="402"/>
    </row>
    <row r="11" spans="3:9" ht="15.75">
      <c r="C11" s="37" t="str">
        <f>Bilinguism!Y27</f>
        <v>Judge 1</v>
      </c>
      <c r="D11" s="400"/>
      <c r="E11" s="401"/>
      <c r="F11" s="401"/>
      <c r="G11" s="401"/>
      <c r="H11" s="401"/>
      <c r="I11" s="402"/>
    </row>
    <row r="12" spans="3:9" ht="15.75">
      <c r="C12" s="37" t="str">
        <f>Bilinguism!Y28</f>
        <v>Judge 2</v>
      </c>
      <c r="D12" s="400"/>
      <c r="E12" s="401"/>
      <c r="F12" s="401"/>
      <c r="G12" s="401"/>
      <c r="H12" s="401"/>
      <c r="I12" s="402"/>
    </row>
    <row r="13" spans="3:9" ht="15.75">
      <c r="C13" s="37" t="str">
        <f>Bilinguism!Y29</f>
        <v>Judge 3</v>
      </c>
      <c r="D13" s="400"/>
      <c r="E13" s="401"/>
      <c r="F13" s="401"/>
      <c r="G13" s="401"/>
      <c r="H13" s="401"/>
      <c r="I13" s="402"/>
    </row>
    <row r="16" ht="15.75">
      <c r="B16" s="38" t="str">
        <f>Bilinguism!Y30</f>
        <v>Competition Topics</v>
      </c>
    </row>
    <row r="17" spans="4:9" ht="16.5" thickBot="1">
      <c r="D17" s="406" t="str">
        <f>Bilinguism!Y31</f>
        <v>English</v>
      </c>
      <c r="E17" s="406"/>
      <c r="F17" s="406"/>
      <c r="G17" s="406"/>
      <c r="H17" s="202"/>
      <c r="I17" s="200" t="str">
        <f>Bilinguism!Y32</f>
        <v>French</v>
      </c>
    </row>
    <row r="18" spans="3:12" ht="39.75" customHeight="1">
      <c r="C18" s="199" t="str">
        <f>Bilinguism!Y33</f>
        <v>Prepared Topic 1</v>
      </c>
      <c r="D18" s="407" t="s">
        <v>459</v>
      </c>
      <c r="E18" s="408"/>
      <c r="F18" s="408"/>
      <c r="G18" s="409"/>
      <c r="H18" s="203"/>
      <c r="I18" s="390" t="s">
        <v>472</v>
      </c>
      <c r="L18" s="201" t="str">
        <f aca="true" t="shared" si="0" ref="L18:L29">IF(ISBLANK(IF(parLangue="E",D18,I18)),"",IF(parLangue="E",D18,I18))</f>
        <v>• What is a Canadian?</v>
      </c>
    </row>
    <row r="19" spans="3:12" ht="39.75" customHeight="1">
      <c r="C19" s="199" t="str">
        <f>Bilinguism!Y34</f>
        <v>Prepared Topic 2</v>
      </c>
      <c r="D19" s="403" t="s">
        <v>460</v>
      </c>
      <c r="E19" s="404"/>
      <c r="F19" s="404"/>
      <c r="G19" s="405"/>
      <c r="H19" s="203"/>
      <c r="I19" s="391" t="s">
        <v>473</v>
      </c>
      <c r="L19" s="201" t="str">
        <f t="shared" si="0"/>
        <v>• 3D printer technology -- how will it impact our future?</v>
      </c>
    </row>
    <row r="20" spans="3:12" ht="39.75" customHeight="1">
      <c r="C20" s="199" t="str">
        <f>Bilinguism!Y35</f>
        <v>Prepared Topic 3</v>
      </c>
      <c r="D20" s="403" t="s">
        <v>457</v>
      </c>
      <c r="E20" s="404"/>
      <c r="F20" s="404"/>
      <c r="G20" s="405"/>
      <c r="H20" s="203"/>
      <c r="I20" s="391" t="s">
        <v>474</v>
      </c>
      <c r="L20" s="201" t="str">
        <f t="shared" si="0"/>
        <v>• Should the voting age be lowered to 16?</v>
      </c>
    </row>
    <row r="21" spans="3:12" ht="39.75" customHeight="1">
      <c r="C21" s="199" t="str">
        <f>Bilinguism!Y36</f>
        <v>Prepared Topic 4</v>
      </c>
      <c r="D21" s="403" t="s">
        <v>458</v>
      </c>
      <c r="E21" s="404"/>
      <c r="F21" s="404"/>
      <c r="G21" s="405"/>
      <c r="H21" s="203"/>
      <c r="I21" s="391" t="s">
        <v>475</v>
      </c>
      <c r="L21" s="201" t="str">
        <f t="shared" si="0"/>
        <v>• How today's technology is causing gaps in communication</v>
      </c>
    </row>
    <row r="22" spans="3:12" ht="39.75" customHeight="1">
      <c r="C22" s="199" t="str">
        <f>Bilinguism!Y37</f>
        <v>Prepared Topic 5</v>
      </c>
      <c r="D22" s="403" t="s">
        <v>461</v>
      </c>
      <c r="E22" s="404"/>
      <c r="F22" s="404"/>
      <c r="G22" s="405"/>
      <c r="H22" s="203"/>
      <c r="I22" s="391" t="s">
        <v>476</v>
      </c>
      <c r="L22" s="201" t="str">
        <f t="shared" si="0"/>
        <v>• How will legalizing cannabis affect our society?</v>
      </c>
    </row>
    <row r="23" spans="3:12" ht="39.75" customHeight="1">
      <c r="C23" s="199" t="str">
        <f>Bilinguism!Y38</f>
        <v>Prepared Topic 6</v>
      </c>
      <c r="D23" s="407" t="s">
        <v>462</v>
      </c>
      <c r="E23" s="408"/>
      <c r="F23" s="408"/>
      <c r="G23" s="409"/>
      <c r="H23" s="203"/>
      <c r="I23" s="390" t="s">
        <v>477</v>
      </c>
      <c r="L23" s="201" t="str">
        <f t="shared" si="0"/>
        <v>• Why should Cadets be involved in fundraising for the program?</v>
      </c>
    </row>
    <row r="24" spans="3:12" ht="39.75" customHeight="1">
      <c r="C24" s="199" t="str">
        <f>Bilinguism!Y39</f>
        <v>Prepared Topic 7</v>
      </c>
      <c r="D24" s="403" t="s">
        <v>462</v>
      </c>
      <c r="E24" s="404"/>
      <c r="F24" s="404"/>
      <c r="G24" s="405"/>
      <c r="H24" s="203"/>
      <c r="I24" s="391" t="s">
        <v>478</v>
      </c>
      <c r="L24" s="201" t="str">
        <f t="shared" si="0"/>
        <v>• Why should Cadets be involved in fundraising for the program?</v>
      </c>
    </row>
    <row r="25" spans="3:12" ht="39.75" customHeight="1">
      <c r="C25" s="199" t="str">
        <f>Bilinguism!Y40</f>
        <v>Prepared Topic 8</v>
      </c>
      <c r="D25" s="403" t="s">
        <v>463</v>
      </c>
      <c r="E25" s="404"/>
      <c r="F25" s="404"/>
      <c r="G25" s="405"/>
      <c r="H25" s="203"/>
      <c r="I25" s="391" t="s">
        <v>479</v>
      </c>
      <c r="L25" s="201" t="str">
        <f t="shared" si="0"/>
        <v>• The positive and negative effects of advances in technology.</v>
      </c>
    </row>
    <row r="26" spans="3:12" ht="39.75" customHeight="1">
      <c r="C26" s="199" t="str">
        <f>Bilinguism!Y41</f>
        <v>Prepared Topic 9</v>
      </c>
      <c r="D26" s="403" t="s">
        <v>464</v>
      </c>
      <c r="E26" s="404"/>
      <c r="F26" s="404"/>
      <c r="G26" s="405"/>
      <c r="H26" s="203"/>
      <c r="I26" s="391" t="s">
        <v>482</v>
      </c>
      <c r="L26" s="201" t="str">
        <f t="shared" si="0"/>
        <v>• How could the Cadet program fill the labour gap in the aviation industry?</v>
      </c>
    </row>
    <row r="27" spans="3:12" ht="39.75" customHeight="1">
      <c r="C27" s="199" t="str">
        <f>Bilinguism!Y42</f>
        <v>Prepared Topic 10</v>
      </c>
      <c r="D27" s="403" t="s">
        <v>465</v>
      </c>
      <c r="E27" s="404"/>
      <c r="F27" s="404"/>
      <c r="G27" s="405"/>
      <c r="H27" s="203"/>
      <c r="I27" s="391"/>
      <c r="L27" s="201" t="str">
        <f t="shared" si="0"/>
        <v>• What happened to the Avro Arrow, and is it time for a new one?</v>
      </c>
    </row>
    <row r="28" spans="3:12" ht="39.75" customHeight="1">
      <c r="C28" s="199" t="str">
        <f>Bilinguism!Y43</f>
        <v>Prepared Topic 11</v>
      </c>
      <c r="D28" s="403" t="s">
        <v>470</v>
      </c>
      <c r="E28" s="404"/>
      <c r="F28" s="404"/>
      <c r="G28" s="405"/>
      <c r="H28" s="203"/>
      <c r="I28" s="391" t="s">
        <v>481</v>
      </c>
      <c r="L28" s="201" t="str">
        <f t="shared" si="0"/>
        <v>• What is the importance of gender equality in today's world?</v>
      </c>
    </row>
    <row r="29" spans="3:12" ht="39.75" customHeight="1">
      <c r="C29" s="199" t="str">
        <f>Bilinguism!Y44</f>
        <v>Prepared Topic 12</v>
      </c>
      <c r="D29" s="403" t="s">
        <v>471</v>
      </c>
      <c r="E29" s="404"/>
      <c r="F29" s="404"/>
      <c r="G29" s="405"/>
      <c r="H29" s="203"/>
      <c r="I29" s="391" t="s">
        <v>480</v>
      </c>
      <c r="L29" s="201" t="str">
        <f t="shared" si="0"/>
        <v>• Peer pressure amongst today's youth – fact or fiction?</v>
      </c>
    </row>
    <row r="30" spans="3:12" ht="10.5" customHeight="1">
      <c r="C30" s="199"/>
      <c r="D30" s="412"/>
      <c r="E30" s="412"/>
      <c r="F30" s="412"/>
      <c r="G30" s="412"/>
      <c r="H30" s="203"/>
      <c r="I30" s="48"/>
      <c r="L30" s="201"/>
    </row>
    <row r="31" spans="3:12" ht="53.25" customHeight="1">
      <c r="C31" s="199" t="str">
        <f>Bilinguism!Y45</f>
        <v>Impromptu Topic</v>
      </c>
      <c r="D31" s="413"/>
      <c r="E31" s="404"/>
      <c r="F31" s="404"/>
      <c r="G31" s="405"/>
      <c r="H31" s="203"/>
      <c r="I31" s="204"/>
      <c r="L31" s="201" t="str">
        <f>IF(parLangue="E",IF(ISBLANK(D31),"To be determined",D31),IF(ISBLANK(I31),"À être déterminer",I31))</f>
        <v>To be determined</v>
      </c>
    </row>
    <row r="32" spans="6:8" ht="15.75">
      <c r="F32"/>
      <c r="G32"/>
      <c r="H32" s="198"/>
    </row>
    <row r="33" spans="2:8" ht="16.5" thickBot="1">
      <c r="B33" s="38" t="str">
        <f>Bilinguism!Y63</f>
        <v>TimeKeeping</v>
      </c>
      <c r="D33" s="39" t="str">
        <f>Bilinguism!Y7</f>
        <v>Prepared</v>
      </c>
      <c r="E33" s="37"/>
      <c r="F33" s="40" t="str">
        <f>Bilinguism!Y8</f>
        <v>Impromptu</v>
      </c>
      <c r="G33" s="40"/>
      <c r="H33" s="40"/>
    </row>
    <row r="34" spans="3:9" ht="15.75">
      <c r="C34" s="37" t="str">
        <f>Bilinguism!Y46</f>
        <v>Target Duration</v>
      </c>
      <c r="D34" s="343">
        <v>300</v>
      </c>
      <c r="F34" s="343">
        <v>120</v>
      </c>
      <c r="G34" s="37" t="str">
        <f>Bilinguism!Y52</f>
        <v> Seconds</v>
      </c>
      <c r="H34" s="379"/>
      <c r="I34" s="380" t="str">
        <f>Bilinguism!Y61</f>
        <v>When printing from the judge's tab:</v>
      </c>
    </row>
    <row r="35" spans="3:9" ht="15.75">
      <c r="C35" s="37" t="str">
        <f>Bilinguism!Y47</f>
        <v>Maximum Duration</v>
      </c>
      <c r="D35" s="343">
        <v>360</v>
      </c>
      <c r="F35" s="343">
        <v>180</v>
      </c>
      <c r="G35" s="37" t="str">
        <f>Bilinguism!Y52</f>
        <v> Seconds</v>
      </c>
      <c r="H35" s="381"/>
      <c r="I35" s="122"/>
    </row>
    <row r="36" spans="3:13" ht="15.75">
      <c r="C36" s="37" t="str">
        <f>Bilinguism!Y48</f>
        <v>Stop after</v>
      </c>
      <c r="D36" s="343">
        <v>395</v>
      </c>
      <c r="F36" s="343">
        <v>195</v>
      </c>
      <c r="G36" s="37" t="str">
        <f>Bilinguism!Y52</f>
        <v> Seconds</v>
      </c>
      <c r="H36" s="381"/>
      <c r="I36" s="122"/>
      <c r="M36" s="377" t="b">
        <v>0</v>
      </c>
    </row>
    <row r="37" spans="3:9" ht="16.5" thickBot="1">
      <c r="C37" s="37" t="str">
        <f>Bilinguism!Y49</f>
        <v>Penalty Steps Duration</v>
      </c>
      <c r="D37" s="343">
        <v>5</v>
      </c>
      <c r="F37" s="343">
        <v>5</v>
      </c>
      <c r="G37" s="37" t="str">
        <f>Bilinguism!Y52</f>
        <v> Seconds</v>
      </c>
      <c r="H37" s="382"/>
      <c r="I37" s="130"/>
    </row>
    <row r="38" spans="3:8" ht="15.75">
      <c r="C38" s="37" t="str">
        <f>Bilinguism!Y50</f>
        <v>Penalty Per Steps</v>
      </c>
      <c r="D38" s="343">
        <v>1</v>
      </c>
      <c r="F38" s="343">
        <v>1</v>
      </c>
      <c r="G38" s="37" t="str">
        <f>Bilinguism!Y53</f>
        <v> Points</v>
      </c>
      <c r="H38" s="37"/>
    </row>
    <row r="39" spans="3:8" ht="15.75">
      <c r="C39" s="37" t="str">
        <f>Bilinguism!Y51</f>
        <v>Maximim Penalty</v>
      </c>
      <c r="D39" s="343">
        <v>7</v>
      </c>
      <c r="F39" s="343">
        <v>3</v>
      </c>
      <c r="G39" s="37" t="str">
        <f>Bilinguism!Y53</f>
        <v> Points</v>
      </c>
      <c r="H39" s="37"/>
    </row>
    <row r="40" ht="15.75">
      <c r="D40" s="3"/>
    </row>
    <row r="41" spans="2:4" ht="15.75">
      <c r="B41" s="414" t="str">
        <f>Bilinguism!Y54</f>
        <v>Judges Scoring</v>
      </c>
      <c r="C41" s="414"/>
      <c r="D41" s="376" t="str">
        <f>Bilinguism!Y62</f>
        <v>Select desired mode:</v>
      </c>
    </row>
    <row r="42" spans="2:4" ht="15">
      <c r="B42" s="420" t="str">
        <f>Bilinguism!Y55</f>
        <v>Prepared Speech</v>
      </c>
      <c r="C42" s="420"/>
      <c r="D42" s="3"/>
    </row>
    <row r="43" spans="2:13" ht="12.75" customHeight="1">
      <c r="B43" s="417" t="str">
        <f>Bilinguism!Y119</f>
        <v>Criteria</v>
      </c>
      <c r="C43" s="417"/>
      <c r="D43" s="348" t="str">
        <f>Bilinguism!Y57</f>
        <v>Max</v>
      </c>
      <c r="E43" s="331"/>
      <c r="F43" s="378" t="str">
        <f>Bilinguism!Y58</f>
        <v>Weight</v>
      </c>
      <c r="M43" s="377" t="b">
        <v>0</v>
      </c>
    </row>
    <row r="44" spans="2:6" ht="15.75" customHeight="1">
      <c r="B44" s="419" t="str">
        <f>Bilinguism!Y131</f>
        <v>Introduction</v>
      </c>
      <c r="C44" s="419"/>
      <c r="D44" s="344">
        <f>SUBTOTAL(9,D45:D46)</f>
        <v>20</v>
      </c>
      <c r="E44" s="314"/>
      <c r="F44" s="344">
        <f>SUBTOTAL(9,F45:F46)</f>
        <v>8</v>
      </c>
    </row>
    <row r="45" spans="1:6" ht="15" customHeight="1">
      <c r="A45" s="277"/>
      <c r="B45" s="410" t="str">
        <f>Bilinguism!Y132</f>
        <v>Aroused interest</v>
      </c>
      <c r="C45" s="410"/>
      <c r="D45" s="345">
        <v>10</v>
      </c>
      <c r="E45" s="315"/>
      <c r="F45" s="345">
        <v>4</v>
      </c>
    </row>
    <row r="46" spans="1:6" ht="15" customHeight="1">
      <c r="A46" s="277"/>
      <c r="B46" s="411" t="str">
        <f>Bilinguism!Y133</f>
        <v>Effective and appropriate presentation</v>
      </c>
      <c r="C46" s="411"/>
      <c r="D46" s="345">
        <v>10</v>
      </c>
      <c r="E46" s="316"/>
      <c r="F46" s="345">
        <v>4</v>
      </c>
    </row>
    <row r="47" spans="2:6" ht="15" customHeight="1">
      <c r="B47" s="419" t="str">
        <f>Bilinguism!Y134</f>
        <v>Body of Speech</v>
      </c>
      <c r="C47" s="419"/>
      <c r="D47" s="344">
        <f>SUBTOTAL(9,D48:D53)</f>
        <v>60</v>
      </c>
      <c r="E47" s="314"/>
      <c r="F47" s="344">
        <f>SUBTOTAL(9,F48:F53)</f>
        <v>30</v>
      </c>
    </row>
    <row r="48" spans="1:6" ht="26.25" customHeight="1">
      <c r="A48" s="277"/>
      <c r="B48" s="415" t="str">
        <f>Bilinguism!Y135</f>
        <v>Information complete &amp; logically presented</v>
      </c>
      <c r="C48" s="415"/>
      <c r="D48" s="345">
        <v>10</v>
      </c>
      <c r="E48" s="311"/>
      <c r="F48" s="345">
        <v>5</v>
      </c>
    </row>
    <row r="49" spans="1:6" ht="12.75" customHeight="1">
      <c r="A49" s="277"/>
      <c r="B49" s="416" t="str">
        <f>Bilinguism!Y136</f>
        <v>Knowledgeable about the subject</v>
      </c>
      <c r="C49" s="416"/>
      <c r="D49" s="345">
        <v>10</v>
      </c>
      <c r="E49" s="312"/>
      <c r="F49" s="345">
        <v>5</v>
      </c>
    </row>
    <row r="50" spans="1:6" ht="12.75" customHeight="1">
      <c r="A50" s="277"/>
      <c r="B50" s="416" t="str">
        <f>Bilinguism!Y137</f>
        <v>Speech developed with originality</v>
      </c>
      <c r="C50" s="416"/>
      <c r="D50" s="345">
        <v>10</v>
      </c>
      <c r="E50" s="312"/>
      <c r="F50" s="345">
        <v>5</v>
      </c>
    </row>
    <row r="51" spans="1:6" ht="26.25" customHeight="1">
      <c r="A51" s="277"/>
      <c r="B51" s="416" t="str">
        <f>Bilinguism!Y138</f>
        <v>Proper and effective use of language</v>
      </c>
      <c r="C51" s="416"/>
      <c r="D51" s="345">
        <v>10</v>
      </c>
      <c r="E51" s="312"/>
      <c r="F51" s="345">
        <v>5</v>
      </c>
    </row>
    <row r="52" spans="1:6" ht="12.75" customHeight="1">
      <c r="A52" s="277"/>
      <c r="B52" s="416" t="str">
        <f>Bilinguism!Y139</f>
        <v>Kept to topic</v>
      </c>
      <c r="C52" s="416"/>
      <c r="D52" s="345">
        <v>10</v>
      </c>
      <c r="E52" s="312"/>
      <c r="F52" s="345">
        <v>5</v>
      </c>
    </row>
    <row r="53" spans="1:6" ht="27" customHeight="1">
      <c r="A53" s="277"/>
      <c r="B53" s="418" t="str">
        <f>Bilinguism!Y140</f>
        <v>Correct grammar</v>
      </c>
      <c r="C53" s="418"/>
      <c r="D53" s="345">
        <v>10</v>
      </c>
      <c r="E53" s="313"/>
      <c r="F53" s="345">
        <v>5</v>
      </c>
    </row>
    <row r="54" spans="2:6" ht="15" customHeight="1">
      <c r="B54" s="419" t="str">
        <f>Bilinguism!Y141</f>
        <v>Conclusion</v>
      </c>
      <c r="C54" s="419"/>
      <c r="D54" s="344">
        <f>SUBTOTAL(9,D55:D57)</f>
        <v>30</v>
      </c>
      <c r="E54" s="314"/>
      <c r="F54" s="344">
        <f>SUBTOTAL(9,F55:F57)</f>
        <v>8</v>
      </c>
    </row>
    <row r="55" spans="1:6" ht="12.75" customHeight="1">
      <c r="A55" s="277"/>
      <c r="B55" s="415" t="str">
        <f>Bilinguism!Y142</f>
        <v>Left audience with an appreciation of topic</v>
      </c>
      <c r="C55" s="415"/>
      <c r="D55" s="345">
        <v>10</v>
      </c>
      <c r="E55" s="311"/>
      <c r="F55" s="345">
        <v>2</v>
      </c>
    </row>
    <row r="56" spans="1:6" ht="12.75" customHeight="1">
      <c r="A56" s="277"/>
      <c r="B56" s="416" t="str">
        <f>Bilinguism!Y143</f>
        <v>Sums up material</v>
      </c>
      <c r="C56" s="416"/>
      <c r="D56" s="345">
        <v>10</v>
      </c>
      <c r="E56" s="312"/>
      <c r="F56" s="345">
        <v>3</v>
      </c>
    </row>
    <row r="57" spans="1:6" ht="15" customHeight="1">
      <c r="A57" s="277"/>
      <c r="B57" s="418" t="str">
        <f>Bilinguism!Y144</f>
        <v>Logical: a capsule of what has been said</v>
      </c>
      <c r="C57" s="418"/>
      <c r="D57" s="345">
        <v>10</v>
      </c>
      <c r="E57" s="313"/>
      <c r="F57" s="345">
        <v>3</v>
      </c>
    </row>
    <row r="58" spans="2:6" ht="15" customHeight="1">
      <c r="B58" s="419" t="str">
        <f>Bilinguism!Y145</f>
        <v>Delivery and Style</v>
      </c>
      <c r="C58" s="419"/>
      <c r="D58" s="344">
        <f>SUBTOTAL(9,D59:D61)</f>
        <v>30</v>
      </c>
      <c r="E58" s="314"/>
      <c r="F58" s="344">
        <f>SUBTOTAL(9,F59:F61)</f>
        <v>30</v>
      </c>
    </row>
    <row r="59" spans="1:6" ht="39" customHeight="1">
      <c r="A59" s="277"/>
      <c r="B59" s="415" t="str">
        <f>Bilinguism!Y146</f>
        <v>Spoke to audience with enthusiasm, confidence and eye contact</v>
      </c>
      <c r="C59" s="415"/>
      <c r="D59" s="345">
        <v>10</v>
      </c>
      <c r="E59" s="311"/>
      <c r="F59" s="345">
        <v>10</v>
      </c>
    </row>
    <row r="60" spans="1:6" ht="12.75" customHeight="1">
      <c r="A60" s="277"/>
      <c r="B60" s="416" t="str">
        <f>Bilinguism!Y147</f>
        <v>Rate of delivery</v>
      </c>
      <c r="C60" s="416"/>
      <c r="D60" s="345">
        <v>10</v>
      </c>
      <c r="E60" s="312"/>
      <c r="F60" s="345">
        <v>10</v>
      </c>
    </row>
    <row r="61" spans="1:6" ht="27" customHeight="1">
      <c r="A61" s="277"/>
      <c r="B61" s="418" t="str">
        <f>Bilinguism!Y148</f>
        <v>Proper stance, audible, correct pronunciation &amp; enunciation</v>
      </c>
      <c r="C61" s="418"/>
      <c r="D61" s="345">
        <v>10</v>
      </c>
      <c r="E61" s="313"/>
      <c r="F61" s="345">
        <v>10</v>
      </c>
    </row>
    <row r="62" spans="2:6" ht="15.75" customHeight="1">
      <c r="B62" s="421" t="str">
        <f>Bilinguism!Y59</f>
        <v>Total</v>
      </c>
      <c r="C62" s="421"/>
      <c r="D62" s="344">
        <f>SUBTOTAL(9,D45:D61)</f>
        <v>140</v>
      </c>
      <c r="E62" s="335"/>
      <c r="F62" s="344">
        <f>SUBTOTAL(9,F45:F61)</f>
        <v>76</v>
      </c>
    </row>
    <row r="63" spans="2:6" ht="15.75">
      <c r="B63" s="414"/>
      <c r="C63" s="414"/>
      <c r="D63" s="346"/>
      <c r="E63" s="38"/>
      <c r="F63" s="351"/>
    </row>
    <row r="64" spans="2:6" ht="15.75">
      <c r="B64" s="420" t="str">
        <f>Bilinguism!Y56</f>
        <v>Impromptu Speech</v>
      </c>
      <c r="C64" s="420"/>
      <c r="D64" s="347"/>
      <c r="E64" s="333"/>
      <c r="F64" s="351"/>
    </row>
    <row r="65" spans="2:6" ht="12.75" customHeight="1">
      <c r="B65" s="417" t="str">
        <f>Bilinguism!Y119</f>
        <v>Criteria</v>
      </c>
      <c r="C65" s="417"/>
      <c r="D65" s="348" t="str">
        <f>Bilinguism!Y57</f>
        <v>Max</v>
      </c>
      <c r="E65" s="332"/>
      <c r="F65" s="378" t="str">
        <f>Bilinguism!Y58</f>
        <v>Weight</v>
      </c>
    </row>
    <row r="66" spans="2:6" ht="15" customHeight="1">
      <c r="B66" s="419" t="str">
        <f>Bilinguism!Y150</f>
        <v>Introduction</v>
      </c>
      <c r="C66" s="419"/>
      <c r="D66" s="344">
        <f>SUBTOTAL(9,D67:D68)</f>
        <v>20</v>
      </c>
      <c r="E66" s="314"/>
      <c r="F66" s="344">
        <f>SUBTOTAL(9,F67:F68)</f>
        <v>3</v>
      </c>
    </row>
    <row r="67" spans="1:6" ht="14.25" customHeight="1">
      <c r="A67" s="277"/>
      <c r="B67" s="410" t="str">
        <f>Bilinguism!Y151</f>
        <v>Aroused interests</v>
      </c>
      <c r="C67" s="410"/>
      <c r="D67" s="345">
        <v>10</v>
      </c>
      <c r="E67" s="315"/>
      <c r="F67" s="345">
        <v>2</v>
      </c>
    </row>
    <row r="68" spans="1:6" ht="12.75" customHeight="1">
      <c r="A68" s="277"/>
      <c r="B68" s="411" t="str">
        <f>Bilinguism!Y152</f>
        <v>Effective and appropriate presentation</v>
      </c>
      <c r="C68" s="411"/>
      <c r="D68" s="345">
        <v>10</v>
      </c>
      <c r="E68" s="316"/>
      <c r="F68" s="345">
        <v>1</v>
      </c>
    </row>
    <row r="69" spans="2:6" ht="15" customHeight="1">
      <c r="B69" s="419" t="str">
        <f>Bilinguism!Y153</f>
        <v>Body of Speech</v>
      </c>
      <c r="C69" s="419"/>
      <c r="D69" s="344">
        <f>SUBTOTAL(9,D70:D75)</f>
        <v>60</v>
      </c>
      <c r="E69" s="314"/>
      <c r="F69" s="344">
        <f>SUBTOTAL(9,F70:F75)</f>
        <v>9</v>
      </c>
    </row>
    <row r="70" spans="1:6" ht="26.25" customHeight="1">
      <c r="A70" s="277"/>
      <c r="B70" s="415" t="str">
        <f>Bilinguism!Y154</f>
        <v>Information complete &amp; logically presented</v>
      </c>
      <c r="C70" s="415"/>
      <c r="D70" s="345">
        <v>10</v>
      </c>
      <c r="E70" s="311"/>
      <c r="F70" s="345">
        <v>1</v>
      </c>
    </row>
    <row r="71" spans="1:6" ht="12.75" customHeight="1">
      <c r="A71" s="277"/>
      <c r="B71" s="416" t="str">
        <f>Bilinguism!Y155</f>
        <v>Knowledge about the subject</v>
      </c>
      <c r="C71" s="416"/>
      <c r="D71" s="345">
        <v>10</v>
      </c>
      <c r="E71" s="312"/>
      <c r="F71" s="345">
        <v>1</v>
      </c>
    </row>
    <row r="72" spans="1:6" ht="12.75" customHeight="1">
      <c r="A72" s="277"/>
      <c r="B72" s="416" t="str">
        <f>Bilinguism!Y156</f>
        <v>Speech developed with originality</v>
      </c>
      <c r="C72" s="416"/>
      <c r="D72" s="345">
        <v>10</v>
      </c>
      <c r="E72" s="312"/>
      <c r="F72" s="345">
        <v>2</v>
      </c>
    </row>
    <row r="73" spans="1:6" ht="25.5" customHeight="1">
      <c r="A73" s="277"/>
      <c r="B73" s="416" t="str">
        <f>Bilinguism!Y157</f>
        <v>Proper and effective use of language</v>
      </c>
      <c r="C73" s="416"/>
      <c r="D73" s="345">
        <v>10</v>
      </c>
      <c r="E73" s="312"/>
      <c r="F73" s="345">
        <v>2</v>
      </c>
    </row>
    <row r="74" spans="1:6" ht="12.75" customHeight="1">
      <c r="A74" s="277"/>
      <c r="B74" s="416" t="str">
        <f>Bilinguism!Y158</f>
        <v>Kept to topic</v>
      </c>
      <c r="C74" s="416"/>
      <c r="D74" s="345">
        <v>10</v>
      </c>
      <c r="E74" s="312"/>
      <c r="F74" s="345">
        <v>2</v>
      </c>
    </row>
    <row r="75" spans="1:6" ht="26.25" customHeight="1">
      <c r="A75" s="277"/>
      <c r="B75" s="418" t="str">
        <f>Bilinguism!Y159</f>
        <v>Correct grammar</v>
      </c>
      <c r="C75" s="418"/>
      <c r="D75" s="345">
        <v>10</v>
      </c>
      <c r="E75" s="313"/>
      <c r="F75" s="345">
        <v>1</v>
      </c>
    </row>
    <row r="76" spans="2:6" ht="15" customHeight="1">
      <c r="B76" s="419" t="str">
        <f>Bilinguism!Y160</f>
        <v>Conclusion</v>
      </c>
      <c r="C76" s="419"/>
      <c r="D76" s="344">
        <f>SUBTOTAL(9,D77:D79)</f>
        <v>30</v>
      </c>
      <c r="E76" s="314"/>
      <c r="F76" s="344">
        <f>SUBTOTAL(9,F77:F79)</f>
        <v>3</v>
      </c>
    </row>
    <row r="77" spans="1:6" ht="15.75" customHeight="1">
      <c r="A77" s="277"/>
      <c r="B77" s="415" t="str">
        <f>Bilinguism!Y161</f>
        <v>Left audience with an appreciation of topic</v>
      </c>
      <c r="C77" s="415"/>
      <c r="D77" s="345">
        <v>10</v>
      </c>
      <c r="E77" s="311"/>
      <c r="F77" s="345">
        <v>1</v>
      </c>
    </row>
    <row r="78" spans="1:6" ht="12.75">
      <c r="A78" s="277"/>
      <c r="B78" s="416" t="str">
        <f>Bilinguism!Y162</f>
        <v>Sums up material</v>
      </c>
      <c r="C78" s="416"/>
      <c r="D78" s="345">
        <v>10</v>
      </c>
      <c r="E78" s="312"/>
      <c r="F78" s="345">
        <v>1</v>
      </c>
    </row>
    <row r="79" spans="1:6" ht="12.75">
      <c r="A79" s="277"/>
      <c r="B79" s="418" t="str">
        <f>Bilinguism!Y163</f>
        <v>Logical: a capsule of what has been said</v>
      </c>
      <c r="C79" s="418"/>
      <c r="D79" s="345">
        <v>10</v>
      </c>
      <c r="E79" s="313"/>
      <c r="F79" s="345">
        <v>1</v>
      </c>
    </row>
    <row r="80" spans="2:6" ht="15" customHeight="1">
      <c r="B80" s="419" t="str">
        <f>Bilinguism!Y164</f>
        <v>Delivery and Style</v>
      </c>
      <c r="C80" s="419"/>
      <c r="D80" s="344">
        <f>SUBTOTAL(9,D81:D83)</f>
        <v>30</v>
      </c>
      <c r="E80" s="314"/>
      <c r="F80" s="344">
        <f>SUBTOTAL(9,F81:F83)</f>
        <v>9</v>
      </c>
    </row>
    <row r="81" spans="1:6" ht="39" customHeight="1">
      <c r="A81" s="277"/>
      <c r="B81" s="415" t="str">
        <f>Bilinguism!Y165</f>
        <v>Spoke to audience with enthusiasm, confidence and eye contact</v>
      </c>
      <c r="C81" s="415"/>
      <c r="D81" s="345">
        <v>10</v>
      </c>
      <c r="E81" s="311"/>
      <c r="F81" s="345">
        <v>3</v>
      </c>
    </row>
    <row r="82" spans="1:6" ht="12.75">
      <c r="A82" s="277"/>
      <c r="B82" s="416" t="str">
        <f>Bilinguism!Y166</f>
        <v>Rate of delivery</v>
      </c>
      <c r="C82" s="416"/>
      <c r="D82" s="345">
        <v>10</v>
      </c>
      <c r="E82" s="312"/>
      <c r="F82" s="345">
        <v>3</v>
      </c>
    </row>
    <row r="83" spans="1:6" ht="27" customHeight="1">
      <c r="A83" s="277"/>
      <c r="B83" s="418" t="str">
        <f>Bilinguism!Y167</f>
        <v>Proper stance, audible, correct pronunciation &amp; enunciation</v>
      </c>
      <c r="C83" s="418"/>
      <c r="D83" s="345">
        <v>10</v>
      </c>
      <c r="E83" s="313"/>
      <c r="F83" s="345">
        <v>3</v>
      </c>
    </row>
    <row r="84" spans="2:6" ht="15.75" customHeight="1">
      <c r="B84" s="421" t="str">
        <f>Bilinguism!Y59</f>
        <v>Total</v>
      </c>
      <c r="C84" s="421"/>
      <c r="D84" s="344">
        <f>SUBTOTAL(9,D67:D83)</f>
        <v>140</v>
      </c>
      <c r="E84" s="335"/>
      <c r="F84" s="344">
        <f>SUBTOTAL(9,F67:F83)</f>
        <v>24</v>
      </c>
    </row>
    <row r="85" spans="2:6" ht="6" customHeight="1">
      <c r="B85" s="334"/>
      <c r="C85" s="334"/>
      <c r="D85" s="349"/>
      <c r="E85" s="334"/>
      <c r="F85" s="349"/>
    </row>
    <row r="86" spans="2:6" ht="15.75">
      <c r="B86" s="421" t="str">
        <f>Bilinguism!Y60</f>
        <v>Grand Total</v>
      </c>
      <c r="C86" s="421"/>
      <c r="D86" s="350">
        <f>D62+D84</f>
        <v>280</v>
      </c>
      <c r="E86" s="336"/>
      <c r="F86" s="350">
        <f>F62+F84</f>
        <v>100</v>
      </c>
    </row>
  </sheetData>
  <sheetProtection password="F571" sheet="1" objects="1" scenarios="1"/>
  <mergeCells count="69">
    <mergeCell ref="D29:G29"/>
    <mergeCell ref="B86:C86"/>
    <mergeCell ref="B76:C76"/>
    <mergeCell ref="B77:C77"/>
    <mergeCell ref="B78:C78"/>
    <mergeCell ref="B79:C79"/>
    <mergeCell ref="B81:C81"/>
    <mergeCell ref="B82:C82"/>
    <mergeCell ref="B83:C83"/>
    <mergeCell ref="B80:C80"/>
    <mergeCell ref="B84:C84"/>
    <mergeCell ref="B42:C42"/>
    <mergeCell ref="B72:C72"/>
    <mergeCell ref="B73:C73"/>
    <mergeCell ref="B63:C63"/>
    <mergeCell ref="B61:C61"/>
    <mergeCell ref="B62:C62"/>
    <mergeCell ref="B51:C51"/>
    <mergeCell ref="B52:C52"/>
    <mergeCell ref="B53:C53"/>
    <mergeCell ref="B44:C44"/>
    <mergeCell ref="B74:C74"/>
    <mergeCell ref="B71:C71"/>
    <mergeCell ref="B64:C64"/>
    <mergeCell ref="B68:C68"/>
    <mergeCell ref="B69:C69"/>
    <mergeCell ref="B70:C70"/>
    <mergeCell ref="B65:C65"/>
    <mergeCell ref="B47:C47"/>
    <mergeCell ref="B75:C75"/>
    <mergeCell ref="B57:C57"/>
    <mergeCell ref="B54:C54"/>
    <mergeCell ref="B55:C55"/>
    <mergeCell ref="B56:C56"/>
    <mergeCell ref="B58:C58"/>
    <mergeCell ref="B59:C59"/>
    <mergeCell ref="B60:C60"/>
    <mergeCell ref="B66:C66"/>
    <mergeCell ref="B67:C67"/>
    <mergeCell ref="B48:C48"/>
    <mergeCell ref="B49:C49"/>
    <mergeCell ref="B50:C50"/>
    <mergeCell ref="D21:G21"/>
    <mergeCell ref="D22:G22"/>
    <mergeCell ref="D24:G24"/>
    <mergeCell ref="D25:G25"/>
    <mergeCell ref="D26:G26"/>
    <mergeCell ref="B43:C43"/>
    <mergeCell ref="D27:G27"/>
    <mergeCell ref="D17:G17"/>
    <mergeCell ref="D18:G18"/>
    <mergeCell ref="D13:I13"/>
    <mergeCell ref="B45:C45"/>
    <mergeCell ref="B46:C46"/>
    <mergeCell ref="D30:G30"/>
    <mergeCell ref="D31:G31"/>
    <mergeCell ref="B41:C41"/>
    <mergeCell ref="D23:G23"/>
    <mergeCell ref="D28:G28"/>
    <mergeCell ref="D3:I3"/>
    <mergeCell ref="D4:I4"/>
    <mergeCell ref="D5:I5"/>
    <mergeCell ref="D9:I9"/>
    <mergeCell ref="D8:I8"/>
    <mergeCell ref="D20:G20"/>
    <mergeCell ref="D10:I10"/>
    <mergeCell ref="D19:G19"/>
    <mergeCell ref="D11:I11"/>
    <mergeCell ref="D12:I12"/>
  </mergeCells>
  <conditionalFormatting sqref="D43 D65">
    <cfRule type="expression" priority="1" dxfId="0" stopIfTrue="1">
      <formula>prmMaxWeight</formula>
    </cfRule>
  </conditionalFormatting>
  <conditionalFormatting sqref="F43 F65">
    <cfRule type="expression" priority="2" dxfId="0" stopIfTrue="1">
      <formula>NOT(prmMaxWeight)</formula>
    </cfRule>
  </conditionalFormatting>
  <dataValidations count="2">
    <dataValidation type="date" allowBlank="1" showInputMessage="1" showErrorMessage="1" errorTitle="Erre" error="Err" sqref="E3:I3">
      <formula1>39448</formula1>
      <formula2>44196</formula2>
    </dataValidation>
    <dataValidation type="date" allowBlank="1" showInputMessage="1" showErrorMessage="1" errorTitle="Invalid Date" error="Please enter a valid date in the format YYYY-MM-DD." sqref="D3">
      <formula1>39448</formula1>
      <formula2>44196</formula2>
    </dataValidation>
  </dataValidations>
  <printOptions/>
  <pageMargins left="0.22" right="0.16" top="0.53" bottom="1" header="0.28"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Bil">
    <pageSetUpPr fitToPage="1"/>
  </sheetPr>
  <dimension ref="A1:AQ279"/>
  <sheetViews>
    <sheetView zoomScalePageLayoutView="0" workbookViewId="0" topLeftCell="V46">
      <selection activeCell="Y7" sqref="Y7:Y279"/>
    </sheetView>
  </sheetViews>
  <sheetFormatPr defaultColWidth="9.140625" defaultRowHeight="12.75"/>
  <cols>
    <col min="1" max="1" width="15.28125" style="0" bestFit="1" customWidth="1"/>
    <col min="2" max="2" width="13.00390625" style="0" bestFit="1" customWidth="1"/>
    <col min="3" max="3" width="11.8515625" style="0" bestFit="1" customWidth="1"/>
    <col min="4" max="4" width="2.421875" style="0" customWidth="1"/>
    <col min="5" max="5" width="13.140625" style="0" bestFit="1" customWidth="1"/>
    <col min="6" max="6" width="2.140625" style="0" customWidth="1"/>
    <col min="7" max="7" width="20.57421875" style="47" customWidth="1"/>
    <col min="8" max="8" width="2.28125" style="47" customWidth="1"/>
    <col min="9" max="9" width="12.8515625" style="47" customWidth="1"/>
    <col min="10" max="10" width="32.7109375" style="48" customWidth="1"/>
    <col min="11" max="11" width="14.140625" style="48" customWidth="1"/>
    <col min="12" max="12" width="45.8515625" style="48" customWidth="1"/>
    <col min="13" max="13" width="2.421875" style="0" customWidth="1"/>
    <col min="14" max="14" width="9.140625" style="0" customWidth="1"/>
    <col min="15" max="15" width="13.8515625" style="0" customWidth="1"/>
    <col min="16" max="16" width="6.140625" style="0" customWidth="1"/>
    <col min="17" max="17" width="24.7109375" style="0" customWidth="1"/>
    <col min="18" max="18" width="20.421875" style="0" customWidth="1"/>
    <col min="19" max="19" width="9.140625" style="0" customWidth="1"/>
    <col min="20" max="20" width="10.140625" style="0" bestFit="1" customWidth="1"/>
    <col min="21" max="21" width="14.421875" style="0" customWidth="1"/>
    <col min="22" max="22" width="15.7109375" style="0" customWidth="1"/>
    <col min="23" max="23" width="9.140625" style="0" customWidth="1"/>
    <col min="24" max="24" width="14.8515625" style="0" bestFit="1" customWidth="1"/>
    <col min="25" max="25" width="33.140625" style="0" customWidth="1"/>
    <col min="26" max="26" width="26.57421875" style="0" customWidth="1"/>
    <col min="27" max="27" width="38.140625" style="0" customWidth="1"/>
    <col min="28" max="28" width="9.140625" style="0" customWidth="1"/>
    <col min="29" max="30" width="11.140625" style="0" bestFit="1" customWidth="1"/>
    <col min="31" max="34" width="9.140625" style="0" customWidth="1"/>
    <col min="35" max="35" width="24.7109375" style="0" customWidth="1"/>
    <col min="36" max="36" width="22.140625" style="0" customWidth="1"/>
    <col min="37" max="37" width="9.7109375" style="0" customWidth="1"/>
    <col min="38" max="41" width="9.140625" style="0" customWidth="1"/>
    <col min="42" max="42" width="18.00390625" style="0" bestFit="1" customWidth="1"/>
    <col min="43" max="43" width="13.421875" style="0" bestFit="1" customWidth="1"/>
  </cols>
  <sheetData>
    <row r="1" ht="23.25">
      <c r="A1" s="95" t="s">
        <v>167</v>
      </c>
    </row>
    <row r="2" ht="12.75">
      <c r="A2" t="s">
        <v>168</v>
      </c>
    </row>
    <row r="4" ht="13.5" thickBot="1"/>
    <row r="5" spans="1:43" ht="12.75">
      <c r="A5" s="96" t="s">
        <v>169</v>
      </c>
      <c r="B5" s="97"/>
      <c r="C5" s="97"/>
      <c r="D5" s="97"/>
      <c r="E5" s="98"/>
      <c r="G5" s="99" t="s">
        <v>170</v>
      </c>
      <c r="H5" s="100"/>
      <c r="I5" s="101"/>
      <c r="J5" s="102"/>
      <c r="K5" s="102"/>
      <c r="L5" s="103"/>
      <c r="M5" t="s">
        <v>171</v>
      </c>
      <c r="N5" s="96" t="s">
        <v>172</v>
      </c>
      <c r="O5" s="97"/>
      <c r="P5" s="97"/>
      <c r="Q5" s="97"/>
      <c r="R5" s="98"/>
      <c r="T5" s="96" t="s">
        <v>173</v>
      </c>
      <c r="U5" s="97"/>
      <c r="V5" s="98"/>
      <c r="X5" s="96" t="s">
        <v>174</v>
      </c>
      <c r="Y5" s="97"/>
      <c r="Z5" s="97"/>
      <c r="AA5" s="98"/>
      <c r="AC5" s="96" t="s">
        <v>175</v>
      </c>
      <c r="AD5" s="104"/>
      <c r="AE5" s="97"/>
      <c r="AF5" s="98"/>
      <c r="AH5" s="96" t="s">
        <v>176</v>
      </c>
      <c r="AI5" s="97"/>
      <c r="AJ5" s="97"/>
      <c r="AK5" s="97"/>
      <c r="AL5" s="97"/>
      <c r="AM5" s="97"/>
      <c r="AN5" s="98"/>
      <c r="AP5" s="422" t="s">
        <v>177</v>
      </c>
      <c r="AQ5" s="423"/>
    </row>
    <row r="6" spans="1:43" ht="12.75">
      <c r="A6" s="105" t="s">
        <v>178</v>
      </c>
      <c r="B6" s="106" t="s">
        <v>179</v>
      </c>
      <c r="C6" s="106" t="s">
        <v>180</v>
      </c>
      <c r="D6" s="106"/>
      <c r="E6" s="107" t="s">
        <v>181</v>
      </c>
      <c r="G6" s="108" t="s">
        <v>182</v>
      </c>
      <c r="H6" s="109" t="s">
        <v>183</v>
      </c>
      <c r="I6" s="109" t="s">
        <v>184</v>
      </c>
      <c r="J6" s="110" t="s">
        <v>185</v>
      </c>
      <c r="K6" s="110" t="s">
        <v>186</v>
      </c>
      <c r="L6" s="111" t="s">
        <v>187</v>
      </c>
      <c r="M6" t="s">
        <v>171</v>
      </c>
      <c r="N6" s="105" t="s">
        <v>188</v>
      </c>
      <c r="O6" s="106" t="s">
        <v>189</v>
      </c>
      <c r="P6" s="106" t="s">
        <v>190</v>
      </c>
      <c r="Q6" s="106" t="s">
        <v>179</v>
      </c>
      <c r="R6" s="112" t="s">
        <v>180</v>
      </c>
      <c r="T6" s="105" t="s">
        <v>191</v>
      </c>
      <c r="U6" s="106" t="s">
        <v>179</v>
      </c>
      <c r="V6" s="112" t="s">
        <v>180</v>
      </c>
      <c r="X6" s="105" t="s">
        <v>192</v>
      </c>
      <c r="Y6" s="113" t="s">
        <v>193</v>
      </c>
      <c r="Z6" s="106" t="s">
        <v>179</v>
      </c>
      <c r="AA6" s="112" t="s">
        <v>180</v>
      </c>
      <c r="AC6" s="105" t="s">
        <v>194</v>
      </c>
      <c r="AD6" s="106" t="s">
        <v>195</v>
      </c>
      <c r="AE6" s="106" t="s">
        <v>196</v>
      </c>
      <c r="AF6" s="112" t="s">
        <v>197</v>
      </c>
      <c r="AH6" s="105" t="s">
        <v>188</v>
      </c>
      <c r="AI6" s="106" t="s">
        <v>198</v>
      </c>
      <c r="AJ6" s="106" t="s">
        <v>199</v>
      </c>
      <c r="AK6" s="106" t="s">
        <v>200</v>
      </c>
      <c r="AL6" s="106" t="s">
        <v>201</v>
      </c>
      <c r="AM6" s="106" t="s">
        <v>202</v>
      </c>
      <c r="AN6" s="112" t="s">
        <v>203</v>
      </c>
      <c r="AP6" s="105" t="s">
        <v>204</v>
      </c>
      <c r="AQ6" s="112" t="s">
        <v>205</v>
      </c>
    </row>
    <row r="7" spans="1:43" ht="12.75">
      <c r="A7" s="114" t="s">
        <v>0</v>
      </c>
      <c r="B7" s="115">
        <v>1234.5</v>
      </c>
      <c r="C7" s="116">
        <v>1234.5</v>
      </c>
      <c r="D7" s="117"/>
      <c r="E7" s="180">
        <v>1234.5</v>
      </c>
      <c r="G7" s="118" t="s">
        <v>266</v>
      </c>
      <c r="H7" s="119" t="s">
        <v>213</v>
      </c>
      <c r="I7" s="119" t="s">
        <v>366</v>
      </c>
      <c r="J7" s="120" t="s">
        <v>368</v>
      </c>
      <c r="K7" s="120" t="s">
        <v>268</v>
      </c>
      <c r="L7" s="121" t="s">
        <v>269</v>
      </c>
      <c r="M7" t="s">
        <v>171</v>
      </c>
      <c r="N7" s="114" t="s">
        <v>17</v>
      </c>
      <c r="O7" s="24" t="s">
        <v>24</v>
      </c>
      <c r="P7" s="24" t="s">
        <v>214</v>
      </c>
      <c r="Q7" s="24" t="s">
        <v>265</v>
      </c>
      <c r="R7" s="122" t="s">
        <v>215</v>
      </c>
      <c r="T7" s="114" t="s">
        <v>9</v>
      </c>
      <c r="U7" s="24" t="s">
        <v>222</v>
      </c>
      <c r="V7" s="122" t="s">
        <v>223</v>
      </c>
      <c r="X7" s="114" t="s">
        <v>52</v>
      </c>
      <c r="Y7" s="143" t="s">
        <v>33</v>
      </c>
      <c r="Z7" s="143" t="s">
        <v>33</v>
      </c>
      <c r="AA7" s="122" t="s">
        <v>102</v>
      </c>
      <c r="AC7" s="114"/>
      <c r="AD7" s="24"/>
      <c r="AE7" s="24"/>
      <c r="AF7" s="122"/>
      <c r="AH7" s="114" t="s">
        <v>206</v>
      </c>
      <c r="AI7" s="24" t="s">
        <v>208</v>
      </c>
      <c r="AJ7" s="24" t="s">
        <v>209</v>
      </c>
      <c r="AK7" s="24" t="s">
        <v>210</v>
      </c>
      <c r="AL7" s="24" t="s">
        <v>211</v>
      </c>
      <c r="AM7" s="24" t="s">
        <v>212</v>
      </c>
      <c r="AN7" s="122" t="s">
        <v>210</v>
      </c>
      <c r="AP7" s="114"/>
      <c r="AQ7" s="122"/>
    </row>
    <row r="8" spans="1:43" ht="25.5">
      <c r="A8" s="114" t="s">
        <v>1</v>
      </c>
      <c r="B8" s="123">
        <v>1234.5</v>
      </c>
      <c r="C8" s="124">
        <v>1234.5</v>
      </c>
      <c r="D8" s="125"/>
      <c r="E8" s="181">
        <v>1234.5</v>
      </c>
      <c r="G8" s="118" t="s">
        <v>267</v>
      </c>
      <c r="H8" s="119" t="s">
        <v>213</v>
      </c>
      <c r="I8" s="119" t="s">
        <v>230</v>
      </c>
      <c r="J8" s="120" t="s">
        <v>271</v>
      </c>
      <c r="K8" s="120" t="s">
        <v>270</v>
      </c>
      <c r="L8" s="121" t="s">
        <v>272</v>
      </c>
      <c r="N8" s="114" t="s">
        <v>17</v>
      </c>
      <c r="O8" s="120" t="s">
        <v>433</v>
      </c>
      <c r="P8" s="120" t="s">
        <v>214</v>
      </c>
      <c r="Q8" s="24" t="s">
        <v>427</v>
      </c>
      <c r="R8" s="122" t="s">
        <v>428</v>
      </c>
      <c r="T8" s="114" t="s">
        <v>355</v>
      </c>
      <c r="U8" s="143" t="s">
        <v>356</v>
      </c>
      <c r="V8" s="122" t="s">
        <v>355</v>
      </c>
      <c r="X8" s="114"/>
      <c r="Y8" s="143" t="s">
        <v>104</v>
      </c>
      <c r="Z8" s="143" t="s">
        <v>104</v>
      </c>
      <c r="AA8" s="122" t="s">
        <v>104</v>
      </c>
      <c r="AC8" s="114"/>
      <c r="AD8" s="24"/>
      <c r="AE8" s="24"/>
      <c r="AF8" s="122"/>
      <c r="AH8" s="114" t="s">
        <v>218</v>
      </c>
      <c r="AI8" s="24" t="s">
        <v>208</v>
      </c>
      <c r="AJ8" s="24" t="s">
        <v>209</v>
      </c>
      <c r="AK8" s="24" t="s">
        <v>210</v>
      </c>
      <c r="AL8" s="24" t="s">
        <v>211</v>
      </c>
      <c r="AM8" s="24" t="s">
        <v>212</v>
      </c>
      <c r="AN8" s="122" t="s">
        <v>210</v>
      </c>
      <c r="AP8" s="114"/>
      <c r="AQ8" s="122"/>
    </row>
    <row r="9" spans="1:43" ht="13.5" thickBot="1">
      <c r="A9" s="114" t="s">
        <v>2</v>
      </c>
      <c r="B9" s="126">
        <v>1234.5</v>
      </c>
      <c r="C9" s="127">
        <v>1234.5</v>
      </c>
      <c r="D9" s="128"/>
      <c r="E9" s="182">
        <v>1234.5</v>
      </c>
      <c r="G9" s="118" t="s">
        <v>273</v>
      </c>
      <c r="H9" s="119" t="s">
        <v>213</v>
      </c>
      <c r="I9" s="119" t="s">
        <v>366</v>
      </c>
      <c r="J9" s="120" t="s">
        <v>368</v>
      </c>
      <c r="K9" s="120" t="s">
        <v>268</v>
      </c>
      <c r="L9" s="121" t="s">
        <v>269</v>
      </c>
      <c r="M9" t="s">
        <v>171</v>
      </c>
      <c r="N9" s="114" t="s">
        <v>17</v>
      </c>
      <c r="O9" s="24" t="s">
        <v>434</v>
      </c>
      <c r="P9" s="143" t="s">
        <v>214</v>
      </c>
      <c r="Q9" s="24" t="s">
        <v>429</v>
      </c>
      <c r="R9" s="122" t="s">
        <v>430</v>
      </c>
      <c r="S9" t="s">
        <v>171</v>
      </c>
      <c r="T9" s="114" t="s">
        <v>10</v>
      </c>
      <c r="U9" s="24" t="s">
        <v>363</v>
      </c>
      <c r="V9" s="122" t="s">
        <v>23</v>
      </c>
      <c r="X9" s="114"/>
      <c r="Y9" s="94" t="s">
        <v>70</v>
      </c>
      <c r="Z9" s="94" t="s">
        <v>70</v>
      </c>
      <c r="AA9" s="94" t="s">
        <v>107</v>
      </c>
      <c r="AC9" s="129"/>
      <c r="AD9" s="33"/>
      <c r="AE9" s="33"/>
      <c r="AF9" s="130"/>
      <c r="AH9" s="129" t="s">
        <v>219</v>
      </c>
      <c r="AI9" s="33" t="s">
        <v>208</v>
      </c>
      <c r="AJ9" s="33" t="s">
        <v>209</v>
      </c>
      <c r="AK9" s="33" t="s">
        <v>210</v>
      </c>
      <c r="AL9" s="33" t="s">
        <v>211</v>
      </c>
      <c r="AM9" s="33" t="s">
        <v>212</v>
      </c>
      <c r="AN9" s="130" t="s">
        <v>210</v>
      </c>
      <c r="AP9" s="114"/>
      <c r="AQ9" s="122"/>
    </row>
    <row r="10" spans="1:43" ht="25.5">
      <c r="A10" s="114" t="s">
        <v>3</v>
      </c>
      <c r="B10" s="131">
        <v>1234.5</v>
      </c>
      <c r="C10" s="132">
        <v>1234.5</v>
      </c>
      <c r="D10" s="133"/>
      <c r="E10" s="183">
        <v>1234.5</v>
      </c>
      <c r="G10" s="118" t="s">
        <v>274</v>
      </c>
      <c r="H10" s="119" t="s">
        <v>213</v>
      </c>
      <c r="I10" s="119" t="s">
        <v>230</v>
      </c>
      <c r="J10" s="120" t="s">
        <v>271</v>
      </c>
      <c r="K10" s="120" t="s">
        <v>270</v>
      </c>
      <c r="L10" s="121" t="s">
        <v>272</v>
      </c>
      <c r="M10" t="s">
        <v>171</v>
      </c>
      <c r="N10" s="114" t="s">
        <v>10</v>
      </c>
      <c r="O10" s="120" t="s">
        <v>25</v>
      </c>
      <c r="P10" s="120" t="s">
        <v>214</v>
      </c>
      <c r="Q10" s="120" t="s">
        <v>26</v>
      </c>
      <c r="R10" s="122" t="s">
        <v>27</v>
      </c>
      <c r="T10" s="114" t="s">
        <v>11</v>
      </c>
      <c r="U10" s="24" t="s">
        <v>302</v>
      </c>
      <c r="V10" s="122" t="s">
        <v>121</v>
      </c>
      <c r="X10" s="114"/>
      <c r="Y10" s="94" t="s">
        <v>261</v>
      </c>
      <c r="Z10" s="94" t="s">
        <v>261</v>
      </c>
      <c r="AA10" s="94" t="s">
        <v>108</v>
      </c>
      <c r="AP10" s="114"/>
      <c r="AQ10" s="122"/>
    </row>
    <row r="11" spans="1:43" ht="13.5" thickBot="1">
      <c r="A11" s="114" t="s">
        <v>4</v>
      </c>
      <c r="B11" s="134">
        <v>1234.5</v>
      </c>
      <c r="C11" s="135">
        <v>1234.5</v>
      </c>
      <c r="D11" s="136"/>
      <c r="E11" s="184">
        <v>1234.5</v>
      </c>
      <c r="G11" s="118" t="s">
        <v>275</v>
      </c>
      <c r="H11" s="119" t="s">
        <v>213</v>
      </c>
      <c r="I11" s="119" t="s">
        <v>366</v>
      </c>
      <c r="J11" s="120" t="s">
        <v>368</v>
      </c>
      <c r="K11" s="120" t="s">
        <v>268</v>
      </c>
      <c r="L11" s="121" t="s">
        <v>269</v>
      </c>
      <c r="M11" t="s">
        <v>171</v>
      </c>
      <c r="N11" s="114" t="s">
        <v>14</v>
      </c>
      <c r="O11" s="120" t="s">
        <v>28</v>
      </c>
      <c r="P11" s="120" t="s">
        <v>214</v>
      </c>
      <c r="Q11" s="120" t="s">
        <v>379</v>
      </c>
      <c r="R11" s="122" t="s">
        <v>29</v>
      </c>
      <c r="T11" s="114" t="s">
        <v>12</v>
      </c>
      <c r="U11" s="24" t="s">
        <v>303</v>
      </c>
      <c r="V11" s="122" t="s">
        <v>22</v>
      </c>
      <c r="X11" s="114"/>
      <c r="Y11" s="24" t="s">
        <v>401</v>
      </c>
      <c r="Z11" s="143" t="s">
        <v>401</v>
      </c>
      <c r="AA11" s="122" t="s">
        <v>56</v>
      </c>
      <c r="AP11" s="129"/>
      <c r="AQ11" s="130"/>
    </row>
    <row r="12" spans="1:27" ht="25.5">
      <c r="A12" s="114" t="s">
        <v>5</v>
      </c>
      <c r="B12" s="137">
        <v>1234.5</v>
      </c>
      <c r="C12" s="138">
        <v>1234.5</v>
      </c>
      <c r="D12" s="139"/>
      <c r="E12" s="185">
        <v>1234.5</v>
      </c>
      <c r="G12" s="118" t="s">
        <v>276</v>
      </c>
      <c r="H12" s="119" t="s">
        <v>213</v>
      </c>
      <c r="I12" s="119" t="s">
        <v>230</v>
      </c>
      <c r="J12" s="120" t="s">
        <v>271</v>
      </c>
      <c r="K12" s="120" t="s">
        <v>270</v>
      </c>
      <c r="L12" s="121" t="s">
        <v>272</v>
      </c>
      <c r="M12" t="s">
        <v>171</v>
      </c>
      <c r="N12" s="114" t="s">
        <v>14</v>
      </c>
      <c r="O12" s="24" t="s">
        <v>30</v>
      </c>
      <c r="P12" s="143" t="s">
        <v>214</v>
      </c>
      <c r="Q12" s="143" t="s">
        <v>380</v>
      </c>
      <c r="R12" s="122" t="s">
        <v>381</v>
      </c>
      <c r="T12" s="114" t="s">
        <v>13</v>
      </c>
      <c r="U12" s="24" t="s">
        <v>13</v>
      </c>
      <c r="V12" s="122" t="s">
        <v>13</v>
      </c>
      <c r="X12" s="114"/>
      <c r="Y12" s="143" t="s">
        <v>400</v>
      </c>
      <c r="Z12" s="143" t="s">
        <v>400</v>
      </c>
      <c r="AA12" s="122"/>
    </row>
    <row r="13" spans="1:27" ht="25.5">
      <c r="A13" s="114" t="s">
        <v>6</v>
      </c>
      <c r="B13" s="140">
        <v>1234.5</v>
      </c>
      <c r="C13" s="141">
        <v>1234.5</v>
      </c>
      <c r="D13" s="142"/>
      <c r="E13" s="186">
        <v>1234.5</v>
      </c>
      <c r="G13" s="118" t="s">
        <v>277</v>
      </c>
      <c r="H13" s="119" t="s">
        <v>213</v>
      </c>
      <c r="I13" s="119" t="s">
        <v>279</v>
      </c>
      <c r="J13" s="120" t="s">
        <v>278</v>
      </c>
      <c r="K13" s="120" t="s">
        <v>101</v>
      </c>
      <c r="L13" s="121" t="s">
        <v>280</v>
      </c>
      <c r="M13" t="s">
        <v>171</v>
      </c>
      <c r="N13" s="114" t="s">
        <v>14</v>
      </c>
      <c r="O13" s="120" t="s">
        <v>31</v>
      </c>
      <c r="P13" s="120" t="s">
        <v>214</v>
      </c>
      <c r="Q13" s="120" t="s">
        <v>104</v>
      </c>
      <c r="R13" s="122" t="s">
        <v>104</v>
      </c>
      <c r="T13" s="114" t="s">
        <v>14</v>
      </c>
      <c r="U13" s="24" t="s">
        <v>21</v>
      </c>
      <c r="V13" s="122" t="s">
        <v>96</v>
      </c>
      <c r="X13" s="114"/>
      <c r="Y13" s="143" t="s">
        <v>58</v>
      </c>
      <c r="Z13" s="143" t="s">
        <v>58</v>
      </c>
      <c r="AA13" s="122" t="s">
        <v>57</v>
      </c>
    </row>
    <row r="14" spans="1:27" ht="12.75">
      <c r="A14" s="114" t="s">
        <v>7</v>
      </c>
      <c r="B14" s="144">
        <v>1234.5</v>
      </c>
      <c r="C14" s="145">
        <v>1234.5</v>
      </c>
      <c r="D14" s="142"/>
      <c r="E14" s="187">
        <v>1234.5</v>
      </c>
      <c r="G14" s="118" t="s">
        <v>281</v>
      </c>
      <c r="H14" s="119" t="s">
        <v>213</v>
      </c>
      <c r="I14" s="119" t="s">
        <v>282</v>
      </c>
      <c r="J14" s="120" t="s">
        <v>283</v>
      </c>
      <c r="K14" s="120" t="s">
        <v>284</v>
      </c>
      <c r="L14" s="121" t="s">
        <v>285</v>
      </c>
      <c r="N14" s="114" t="s">
        <v>14</v>
      </c>
      <c r="O14" s="120" t="s">
        <v>32</v>
      </c>
      <c r="P14" s="120" t="s">
        <v>214</v>
      </c>
      <c r="Q14" s="120" t="s">
        <v>33</v>
      </c>
      <c r="R14" s="122" t="s">
        <v>102</v>
      </c>
      <c r="T14" s="114" t="s">
        <v>15</v>
      </c>
      <c r="U14" s="24" t="s">
        <v>20</v>
      </c>
      <c r="V14" s="122" t="s">
        <v>97</v>
      </c>
      <c r="X14" s="114"/>
      <c r="Y14" s="143" t="s">
        <v>60</v>
      </c>
      <c r="Z14" s="143" t="s">
        <v>60</v>
      </c>
      <c r="AA14" s="122" t="s">
        <v>59</v>
      </c>
    </row>
    <row r="15" spans="1:27" ht="26.25" thickBot="1">
      <c r="A15" s="129" t="s">
        <v>8</v>
      </c>
      <c r="B15" s="146">
        <v>1234.5</v>
      </c>
      <c r="C15" s="147">
        <v>1234.5</v>
      </c>
      <c r="D15" s="148"/>
      <c r="E15" s="188">
        <v>1234.5</v>
      </c>
      <c r="G15" s="118" t="s">
        <v>290</v>
      </c>
      <c r="H15" s="119" t="s">
        <v>213</v>
      </c>
      <c r="I15" s="119" t="s">
        <v>291</v>
      </c>
      <c r="J15" s="120" t="s">
        <v>292</v>
      </c>
      <c r="K15" s="120" t="s">
        <v>293</v>
      </c>
      <c r="L15" s="121" t="s">
        <v>294</v>
      </c>
      <c r="N15" s="114" t="s">
        <v>14</v>
      </c>
      <c r="O15" s="120" t="s">
        <v>34</v>
      </c>
      <c r="P15" s="120" t="s">
        <v>214</v>
      </c>
      <c r="Q15" s="120" t="s">
        <v>207</v>
      </c>
      <c r="R15" s="122" t="s">
        <v>220</v>
      </c>
      <c r="T15" s="114" t="s">
        <v>16</v>
      </c>
      <c r="U15" s="24" t="s">
        <v>19</v>
      </c>
      <c r="V15" s="122" t="s">
        <v>98</v>
      </c>
      <c r="X15" s="114"/>
      <c r="Y15" s="143" t="s">
        <v>299</v>
      </c>
      <c r="Z15" s="143" t="s">
        <v>299</v>
      </c>
      <c r="AA15" s="122" t="s">
        <v>143</v>
      </c>
    </row>
    <row r="16" spans="7:27" ht="25.5">
      <c r="G16" s="118"/>
      <c r="H16" s="119"/>
      <c r="I16" s="119"/>
      <c r="J16" s="120"/>
      <c r="K16" s="120"/>
      <c r="L16" s="121"/>
      <c r="N16" s="114" t="s">
        <v>14</v>
      </c>
      <c r="O16" s="120" t="s">
        <v>35</v>
      </c>
      <c r="P16" s="120" t="s">
        <v>214</v>
      </c>
      <c r="Q16" s="120" t="s">
        <v>36</v>
      </c>
      <c r="R16" s="150" t="s">
        <v>264</v>
      </c>
      <c r="T16" s="114" t="s">
        <v>17</v>
      </c>
      <c r="U16" s="24" t="s">
        <v>216</v>
      </c>
      <c r="V16" s="122" t="s">
        <v>217</v>
      </c>
      <c r="X16" s="114"/>
      <c r="Y16" s="143" t="s">
        <v>91</v>
      </c>
      <c r="Z16" s="143" t="s">
        <v>91</v>
      </c>
      <c r="AA16" s="122" t="s">
        <v>91</v>
      </c>
    </row>
    <row r="17" spans="7:27" ht="13.5" thickBot="1">
      <c r="G17" s="118"/>
      <c r="H17" s="119"/>
      <c r="I17" s="119"/>
      <c r="J17" s="120"/>
      <c r="K17" s="120"/>
      <c r="L17" s="121"/>
      <c r="N17" s="114" t="s">
        <v>15</v>
      </c>
      <c r="O17" s="120" t="s">
        <v>28</v>
      </c>
      <c r="P17" s="120" t="s">
        <v>214</v>
      </c>
      <c r="Q17" s="120" t="s">
        <v>379</v>
      </c>
      <c r="R17" s="122" t="s">
        <v>29</v>
      </c>
      <c r="T17" s="129" t="s">
        <v>18</v>
      </c>
      <c r="U17" s="33" t="s">
        <v>295</v>
      </c>
      <c r="V17" s="130" t="s">
        <v>95</v>
      </c>
      <c r="X17" s="114"/>
      <c r="Y17" s="143" t="s">
        <v>382</v>
      </c>
      <c r="Z17" s="143" t="s">
        <v>382</v>
      </c>
      <c r="AA17" s="122" t="s">
        <v>383</v>
      </c>
    </row>
    <row r="18" spans="7:27" ht="12.75">
      <c r="G18" s="118"/>
      <c r="H18" s="119"/>
      <c r="I18" s="119"/>
      <c r="J18" s="120"/>
      <c r="K18" s="120"/>
      <c r="L18" s="121"/>
      <c r="N18" s="114" t="s">
        <v>15</v>
      </c>
      <c r="O18" s="24" t="s">
        <v>30</v>
      </c>
      <c r="P18" s="143" t="s">
        <v>214</v>
      </c>
      <c r="Q18" s="143" t="s">
        <v>380</v>
      </c>
      <c r="R18" s="122" t="s">
        <v>381</v>
      </c>
      <c r="X18" s="114"/>
      <c r="Y18" s="143"/>
      <c r="Z18" s="143"/>
      <c r="AA18" s="122"/>
    </row>
    <row r="19" spans="7:27" ht="12.75">
      <c r="G19" s="118"/>
      <c r="H19" s="119"/>
      <c r="I19" s="119"/>
      <c r="J19" s="120"/>
      <c r="K19" s="120"/>
      <c r="L19" s="121"/>
      <c r="N19" s="114" t="s">
        <v>15</v>
      </c>
      <c r="O19" s="120" t="s">
        <v>31</v>
      </c>
      <c r="P19" s="120" t="s">
        <v>214</v>
      </c>
      <c r="Q19" s="120" t="s">
        <v>104</v>
      </c>
      <c r="R19" s="122" t="s">
        <v>104</v>
      </c>
      <c r="X19" s="114"/>
      <c r="Y19" s="143"/>
      <c r="Z19" s="143"/>
      <c r="AA19" s="122"/>
    </row>
    <row r="20" spans="7:27" ht="12.75">
      <c r="G20" s="118"/>
      <c r="H20" s="119"/>
      <c r="I20" s="119"/>
      <c r="J20" s="120"/>
      <c r="K20" s="120"/>
      <c r="L20" s="121"/>
      <c r="N20" s="114" t="s">
        <v>15</v>
      </c>
      <c r="O20" s="120" t="s">
        <v>32</v>
      </c>
      <c r="P20" s="120" t="s">
        <v>214</v>
      </c>
      <c r="Q20" s="120" t="s">
        <v>33</v>
      </c>
      <c r="R20" s="122" t="s">
        <v>102</v>
      </c>
      <c r="X20" s="114" t="s">
        <v>17</v>
      </c>
      <c r="Y20" s="143" t="s">
        <v>40</v>
      </c>
      <c r="Z20" s="143" t="s">
        <v>40</v>
      </c>
      <c r="AA20" s="160" t="s">
        <v>39</v>
      </c>
    </row>
    <row r="21" spans="7:27" ht="12.75">
      <c r="G21" s="118"/>
      <c r="H21" s="119"/>
      <c r="I21" s="119"/>
      <c r="J21" s="120"/>
      <c r="K21" s="120"/>
      <c r="L21" s="121"/>
      <c r="N21" s="114" t="s">
        <v>15</v>
      </c>
      <c r="O21" s="120" t="s">
        <v>34</v>
      </c>
      <c r="P21" s="120" t="s">
        <v>214</v>
      </c>
      <c r="Q21" s="120" t="s">
        <v>207</v>
      </c>
      <c r="R21" s="122" t="s">
        <v>220</v>
      </c>
      <c r="X21" s="114"/>
      <c r="Y21" s="143" t="s">
        <v>288</v>
      </c>
      <c r="Z21" s="143" t="s">
        <v>288</v>
      </c>
      <c r="AA21" s="122" t="s">
        <v>289</v>
      </c>
    </row>
    <row r="22" spans="7:27" ht="25.5">
      <c r="G22" s="118"/>
      <c r="H22" s="119"/>
      <c r="I22" s="119"/>
      <c r="J22" s="120"/>
      <c r="K22" s="120"/>
      <c r="L22" s="121"/>
      <c r="N22" s="114" t="s">
        <v>15</v>
      </c>
      <c r="O22" s="120" t="s">
        <v>35</v>
      </c>
      <c r="P22" s="120" t="s">
        <v>214</v>
      </c>
      <c r="Q22" s="120" t="s">
        <v>36</v>
      </c>
      <c r="R22" s="150" t="s">
        <v>264</v>
      </c>
      <c r="X22" s="114"/>
      <c r="Y22" s="143" t="s">
        <v>37</v>
      </c>
      <c r="Z22" s="143" t="s">
        <v>37</v>
      </c>
      <c r="AA22" s="122" t="s">
        <v>92</v>
      </c>
    </row>
    <row r="23" spans="7:27" ht="12.75">
      <c r="G23" s="118"/>
      <c r="H23" s="119"/>
      <c r="I23" s="119"/>
      <c r="J23" s="120"/>
      <c r="K23" s="120"/>
      <c r="L23" s="121"/>
      <c r="N23" s="114" t="s">
        <v>16</v>
      </c>
      <c r="O23" s="120" t="s">
        <v>28</v>
      </c>
      <c r="P23" s="120" t="s">
        <v>214</v>
      </c>
      <c r="Q23" s="120" t="s">
        <v>379</v>
      </c>
      <c r="R23" s="122" t="s">
        <v>29</v>
      </c>
      <c r="X23" s="114"/>
      <c r="Y23" s="143" t="s">
        <v>38</v>
      </c>
      <c r="Z23" s="143" t="s">
        <v>38</v>
      </c>
      <c r="AA23" s="122" t="s">
        <v>93</v>
      </c>
    </row>
    <row r="24" spans="7:27" ht="12.75">
      <c r="G24" s="118"/>
      <c r="H24" s="119"/>
      <c r="I24" s="119"/>
      <c r="J24" s="120"/>
      <c r="K24" s="120"/>
      <c r="L24" s="121"/>
      <c r="N24" s="114" t="s">
        <v>16</v>
      </c>
      <c r="O24" s="24" t="s">
        <v>30</v>
      </c>
      <c r="P24" s="143" t="s">
        <v>214</v>
      </c>
      <c r="Q24" s="143" t="s">
        <v>380</v>
      </c>
      <c r="R24" s="122" t="s">
        <v>381</v>
      </c>
      <c r="X24" s="114"/>
      <c r="Y24" s="143" t="s">
        <v>41</v>
      </c>
      <c r="Z24" s="143" t="s">
        <v>41</v>
      </c>
      <c r="AA24" s="122" t="s">
        <v>94</v>
      </c>
    </row>
    <row r="25" spans="7:27" ht="12.75">
      <c r="G25" s="118"/>
      <c r="H25" s="119"/>
      <c r="I25" s="119"/>
      <c r="J25" s="120"/>
      <c r="K25" s="120"/>
      <c r="L25" s="121"/>
      <c r="N25" s="114" t="s">
        <v>16</v>
      </c>
      <c r="O25" s="120" t="s">
        <v>31</v>
      </c>
      <c r="P25" s="120" t="s">
        <v>214</v>
      </c>
      <c r="Q25" s="120" t="s">
        <v>104</v>
      </c>
      <c r="R25" s="122" t="s">
        <v>104</v>
      </c>
      <c r="X25" s="114"/>
      <c r="Y25" s="143" t="s">
        <v>295</v>
      </c>
      <c r="Z25" s="143" t="s">
        <v>295</v>
      </c>
      <c r="AA25" s="122" t="s">
        <v>95</v>
      </c>
    </row>
    <row r="26" spans="7:27" ht="12.75">
      <c r="G26" s="118"/>
      <c r="H26" s="119"/>
      <c r="I26" s="119"/>
      <c r="J26" s="120"/>
      <c r="K26" s="120"/>
      <c r="L26" s="121"/>
      <c r="N26" s="114" t="s">
        <v>16</v>
      </c>
      <c r="O26" s="120" t="s">
        <v>32</v>
      </c>
      <c r="P26" s="120" t="s">
        <v>214</v>
      </c>
      <c r="Q26" s="120" t="s">
        <v>33</v>
      </c>
      <c r="R26" s="122" t="s">
        <v>102</v>
      </c>
      <c r="X26" s="114"/>
      <c r="Y26" s="143" t="s">
        <v>302</v>
      </c>
      <c r="Z26" s="143" t="s">
        <v>302</v>
      </c>
      <c r="AA26" s="122" t="s">
        <v>121</v>
      </c>
    </row>
    <row r="27" spans="7:27" ht="12.75">
      <c r="G27" s="118"/>
      <c r="H27" s="119"/>
      <c r="I27" s="119"/>
      <c r="J27" s="120"/>
      <c r="K27" s="120"/>
      <c r="L27" s="121"/>
      <c r="N27" s="114" t="s">
        <v>16</v>
      </c>
      <c r="O27" s="120" t="s">
        <v>34</v>
      </c>
      <c r="P27" s="120" t="s">
        <v>214</v>
      </c>
      <c r="Q27" s="120" t="s">
        <v>207</v>
      </c>
      <c r="R27" s="122" t="s">
        <v>220</v>
      </c>
      <c r="X27" s="114"/>
      <c r="Y27" s="143" t="s">
        <v>21</v>
      </c>
      <c r="Z27" s="143" t="s">
        <v>21</v>
      </c>
      <c r="AA27" s="122" t="s">
        <v>96</v>
      </c>
    </row>
    <row r="28" spans="7:27" ht="25.5">
      <c r="G28" s="118"/>
      <c r="H28" s="119"/>
      <c r="I28" s="119"/>
      <c r="J28" s="120"/>
      <c r="K28" s="120"/>
      <c r="L28" s="121"/>
      <c r="N28" s="114" t="s">
        <v>16</v>
      </c>
      <c r="O28" s="120" t="s">
        <v>35</v>
      </c>
      <c r="P28" s="120" t="s">
        <v>214</v>
      </c>
      <c r="Q28" s="120" t="s">
        <v>36</v>
      </c>
      <c r="R28" s="150" t="s">
        <v>264</v>
      </c>
      <c r="X28" s="114"/>
      <c r="Y28" s="143" t="s">
        <v>20</v>
      </c>
      <c r="Z28" s="143" t="s">
        <v>20</v>
      </c>
      <c r="AA28" s="122" t="s">
        <v>97</v>
      </c>
    </row>
    <row r="29" spans="7:27" ht="12.75">
      <c r="G29" s="118"/>
      <c r="H29" s="119"/>
      <c r="I29" s="119"/>
      <c r="J29" s="120"/>
      <c r="K29" s="120"/>
      <c r="L29" s="121"/>
      <c r="N29" s="114" t="s">
        <v>14</v>
      </c>
      <c r="O29" s="120" t="s">
        <v>391</v>
      </c>
      <c r="P29" s="120" t="s">
        <v>214</v>
      </c>
      <c r="Q29" s="120" t="s">
        <v>392</v>
      </c>
      <c r="R29" s="150" t="s">
        <v>393</v>
      </c>
      <c r="X29" s="114"/>
      <c r="Y29" s="143" t="s">
        <v>19</v>
      </c>
      <c r="Z29" s="143" t="s">
        <v>19</v>
      </c>
      <c r="AA29" s="122" t="s">
        <v>98</v>
      </c>
    </row>
    <row r="30" spans="7:27" ht="12.75">
      <c r="G30" s="118"/>
      <c r="H30" s="119"/>
      <c r="I30" s="119"/>
      <c r="J30" s="120"/>
      <c r="K30" s="120"/>
      <c r="L30" s="121"/>
      <c r="N30" s="114" t="s">
        <v>15</v>
      </c>
      <c r="O30" s="120" t="s">
        <v>391</v>
      </c>
      <c r="P30" s="120" t="s">
        <v>214</v>
      </c>
      <c r="Q30" s="120" t="s">
        <v>392</v>
      </c>
      <c r="R30" s="150" t="s">
        <v>393</v>
      </c>
      <c r="X30" s="114"/>
      <c r="Y30" s="143" t="s">
        <v>437</v>
      </c>
      <c r="Z30" s="143" t="s">
        <v>437</v>
      </c>
      <c r="AA30" s="160" t="s">
        <v>438</v>
      </c>
    </row>
    <row r="31" spans="7:27" ht="12.75">
      <c r="G31" s="118"/>
      <c r="H31" s="119"/>
      <c r="I31" s="119"/>
      <c r="J31" s="120"/>
      <c r="K31" s="120"/>
      <c r="L31" s="121"/>
      <c r="N31" s="114" t="s">
        <v>16</v>
      </c>
      <c r="O31" s="120" t="s">
        <v>391</v>
      </c>
      <c r="P31" s="120" t="s">
        <v>214</v>
      </c>
      <c r="Q31" s="120" t="s">
        <v>392</v>
      </c>
      <c r="R31" s="150" t="s">
        <v>393</v>
      </c>
      <c r="X31" s="114"/>
      <c r="Y31" s="143" t="s">
        <v>179</v>
      </c>
      <c r="Z31" s="143" t="s">
        <v>179</v>
      </c>
      <c r="AA31" s="160" t="s">
        <v>287</v>
      </c>
    </row>
    <row r="32" spans="7:27" ht="12.75">
      <c r="G32" s="118"/>
      <c r="H32" s="119"/>
      <c r="I32" s="119"/>
      <c r="J32" s="120"/>
      <c r="K32" s="120"/>
      <c r="L32" s="121"/>
      <c r="N32" s="114" t="s">
        <v>14</v>
      </c>
      <c r="O32" s="120" t="s">
        <v>394</v>
      </c>
      <c r="P32" s="120" t="s">
        <v>214</v>
      </c>
      <c r="Q32" s="120" t="s">
        <v>395</v>
      </c>
      <c r="R32" s="150" t="s">
        <v>396</v>
      </c>
      <c r="X32" s="114"/>
      <c r="Y32" s="143" t="s">
        <v>180</v>
      </c>
      <c r="Z32" s="143" t="s">
        <v>180</v>
      </c>
      <c r="AA32" s="160" t="s">
        <v>286</v>
      </c>
    </row>
    <row r="33" spans="7:27" ht="12.75">
      <c r="G33" s="118"/>
      <c r="H33" s="119"/>
      <c r="I33" s="119"/>
      <c r="J33" s="120"/>
      <c r="K33" s="120"/>
      <c r="L33" s="121"/>
      <c r="N33" s="114" t="s">
        <v>15</v>
      </c>
      <c r="O33" s="120" t="s">
        <v>394</v>
      </c>
      <c r="P33" s="120" t="s">
        <v>214</v>
      </c>
      <c r="Q33" s="120" t="s">
        <v>395</v>
      </c>
      <c r="R33" s="150" t="s">
        <v>396</v>
      </c>
      <c r="X33" s="114"/>
      <c r="Y33" s="143" t="s">
        <v>42</v>
      </c>
      <c r="Z33" s="143" t="s">
        <v>42</v>
      </c>
      <c r="AA33" s="160" t="s">
        <v>147</v>
      </c>
    </row>
    <row r="34" spans="7:27" ht="12.75">
      <c r="G34" s="118"/>
      <c r="H34" s="119"/>
      <c r="I34" s="119"/>
      <c r="J34" s="120"/>
      <c r="K34" s="120"/>
      <c r="L34" s="121"/>
      <c r="N34" s="114" t="s">
        <v>16</v>
      </c>
      <c r="O34" s="120" t="s">
        <v>394</v>
      </c>
      <c r="P34" s="120" t="s">
        <v>214</v>
      </c>
      <c r="Q34" s="120" t="s">
        <v>395</v>
      </c>
      <c r="R34" s="150" t="s">
        <v>396</v>
      </c>
      <c r="X34" s="114"/>
      <c r="Y34" s="143" t="s">
        <v>43</v>
      </c>
      <c r="Z34" s="143" t="s">
        <v>43</v>
      </c>
      <c r="AA34" s="160" t="s">
        <v>148</v>
      </c>
    </row>
    <row r="35" spans="7:27" ht="12.75">
      <c r="G35" s="118"/>
      <c r="H35" s="119"/>
      <c r="I35" s="119"/>
      <c r="J35" s="120"/>
      <c r="K35" s="120"/>
      <c r="L35" s="121"/>
      <c r="N35" s="114" t="s">
        <v>14</v>
      </c>
      <c r="O35" s="120" t="s">
        <v>397</v>
      </c>
      <c r="P35" s="120" t="s">
        <v>214</v>
      </c>
      <c r="Q35" s="120" t="s">
        <v>398</v>
      </c>
      <c r="R35" s="150" t="s">
        <v>399</v>
      </c>
      <c r="X35" s="114"/>
      <c r="Y35" s="143" t="s">
        <v>44</v>
      </c>
      <c r="Z35" s="143" t="s">
        <v>44</v>
      </c>
      <c r="AA35" s="160" t="s">
        <v>149</v>
      </c>
    </row>
    <row r="36" spans="7:27" ht="12.75">
      <c r="G36" s="118"/>
      <c r="H36" s="119"/>
      <c r="I36" s="119"/>
      <c r="J36" s="120"/>
      <c r="K36" s="120"/>
      <c r="L36" s="121"/>
      <c r="N36" s="114" t="s">
        <v>15</v>
      </c>
      <c r="O36" s="120" t="s">
        <v>397</v>
      </c>
      <c r="P36" s="120" t="s">
        <v>214</v>
      </c>
      <c r="Q36" s="120" t="s">
        <v>398</v>
      </c>
      <c r="R36" s="150" t="s">
        <v>399</v>
      </c>
      <c r="X36" s="114"/>
      <c r="Y36" s="143" t="s">
        <v>45</v>
      </c>
      <c r="Z36" s="143" t="s">
        <v>45</v>
      </c>
      <c r="AA36" s="160" t="s">
        <v>150</v>
      </c>
    </row>
    <row r="37" spans="7:27" ht="12.75">
      <c r="G37" s="118"/>
      <c r="H37" s="119"/>
      <c r="I37" s="119"/>
      <c r="J37" s="120"/>
      <c r="K37" s="120"/>
      <c r="L37" s="121"/>
      <c r="N37" s="114" t="s">
        <v>16</v>
      </c>
      <c r="O37" s="120" t="s">
        <v>397</v>
      </c>
      <c r="P37" s="120" t="s">
        <v>214</v>
      </c>
      <c r="Q37" s="120" t="s">
        <v>398</v>
      </c>
      <c r="R37" s="150" t="s">
        <v>399</v>
      </c>
      <c r="X37" s="114"/>
      <c r="Y37" s="143" t="s">
        <v>46</v>
      </c>
      <c r="Z37" s="143" t="s">
        <v>46</v>
      </c>
      <c r="AA37" s="160" t="s">
        <v>151</v>
      </c>
    </row>
    <row r="38" spans="7:27" ht="12.75">
      <c r="G38" s="118"/>
      <c r="H38" s="119"/>
      <c r="I38" s="119"/>
      <c r="J38" s="120"/>
      <c r="K38" s="120"/>
      <c r="L38" s="121"/>
      <c r="N38" s="114" t="s">
        <v>355</v>
      </c>
      <c r="O38" s="24" t="s">
        <v>357</v>
      </c>
      <c r="P38" s="24" t="s">
        <v>214</v>
      </c>
      <c r="Q38" s="24" t="s">
        <v>265</v>
      </c>
      <c r="R38" s="122" t="s">
        <v>215</v>
      </c>
      <c r="X38" s="114"/>
      <c r="Y38" s="143" t="s">
        <v>402</v>
      </c>
      <c r="Z38" s="143" t="s">
        <v>402</v>
      </c>
      <c r="AA38" s="160" t="s">
        <v>407</v>
      </c>
    </row>
    <row r="39" spans="7:27" ht="12.75">
      <c r="G39" s="118"/>
      <c r="H39" s="119"/>
      <c r="I39" s="119"/>
      <c r="J39" s="120"/>
      <c r="K39" s="120"/>
      <c r="L39" s="121"/>
      <c r="N39" s="114" t="s">
        <v>14</v>
      </c>
      <c r="O39" s="120" t="s">
        <v>420</v>
      </c>
      <c r="P39" s="120" t="s">
        <v>214</v>
      </c>
      <c r="Q39" s="120" t="s">
        <v>421</v>
      </c>
      <c r="R39" s="122" t="s">
        <v>422</v>
      </c>
      <c r="X39" s="114"/>
      <c r="Y39" s="143" t="s">
        <v>403</v>
      </c>
      <c r="Z39" s="143" t="s">
        <v>403</v>
      </c>
      <c r="AA39" s="160" t="s">
        <v>408</v>
      </c>
    </row>
    <row r="40" spans="7:27" ht="12.75">
      <c r="G40" s="118"/>
      <c r="H40" s="119"/>
      <c r="I40" s="119"/>
      <c r="J40" s="120"/>
      <c r="K40" s="120"/>
      <c r="L40" s="121"/>
      <c r="N40" s="114" t="s">
        <v>15</v>
      </c>
      <c r="O40" s="120" t="s">
        <v>420</v>
      </c>
      <c r="P40" s="120" t="s">
        <v>214</v>
      </c>
      <c r="Q40" s="120" t="s">
        <v>421</v>
      </c>
      <c r="R40" s="122" t="s">
        <v>422</v>
      </c>
      <c r="X40" s="114"/>
      <c r="Y40" s="143" t="s">
        <v>404</v>
      </c>
      <c r="Z40" s="143" t="s">
        <v>404</v>
      </c>
      <c r="AA40" s="160" t="s">
        <v>409</v>
      </c>
    </row>
    <row r="41" spans="7:27" ht="12.75">
      <c r="G41" s="118"/>
      <c r="H41" s="119"/>
      <c r="I41" s="119"/>
      <c r="J41" s="120"/>
      <c r="K41" s="120"/>
      <c r="L41" s="121"/>
      <c r="N41" s="114" t="s">
        <v>16</v>
      </c>
      <c r="O41" s="120" t="s">
        <v>420</v>
      </c>
      <c r="P41" s="120" t="s">
        <v>214</v>
      </c>
      <c r="Q41" s="120" t="s">
        <v>421</v>
      </c>
      <c r="R41" s="122" t="s">
        <v>422</v>
      </c>
      <c r="X41" s="114"/>
      <c r="Y41" s="143" t="s">
        <v>405</v>
      </c>
      <c r="Z41" s="143" t="s">
        <v>405</v>
      </c>
      <c r="AA41" s="160" t="s">
        <v>410</v>
      </c>
    </row>
    <row r="42" spans="7:27" ht="13.5" thickBot="1">
      <c r="G42" s="118"/>
      <c r="H42" s="119"/>
      <c r="I42" s="119"/>
      <c r="J42" s="120"/>
      <c r="K42" s="120"/>
      <c r="L42" s="121"/>
      <c r="N42" s="129"/>
      <c r="O42" s="33"/>
      <c r="P42" s="33"/>
      <c r="Q42" s="33"/>
      <c r="R42" s="130"/>
      <c r="X42" s="114"/>
      <c r="Y42" s="143" t="s">
        <v>406</v>
      </c>
      <c r="Z42" s="143" t="s">
        <v>406</v>
      </c>
      <c r="AA42" s="160" t="s">
        <v>411</v>
      </c>
    </row>
    <row r="43" spans="7:27" ht="12.75">
      <c r="G43" s="118"/>
      <c r="H43" s="119"/>
      <c r="I43" s="119"/>
      <c r="J43" s="120"/>
      <c r="K43" s="120"/>
      <c r="L43" s="121"/>
      <c r="N43" s="24"/>
      <c r="O43" s="24"/>
      <c r="P43" s="24"/>
      <c r="Q43" s="24"/>
      <c r="R43" s="24"/>
      <c r="X43" s="114"/>
      <c r="Y43" s="143" t="s">
        <v>466</v>
      </c>
      <c r="Z43" s="143" t="s">
        <v>466</v>
      </c>
      <c r="AA43" s="160" t="s">
        <v>467</v>
      </c>
    </row>
    <row r="44" spans="7:27" ht="12.75">
      <c r="G44" s="118"/>
      <c r="H44" s="119"/>
      <c r="I44" s="119"/>
      <c r="J44" s="120"/>
      <c r="K44" s="120"/>
      <c r="L44" s="121"/>
      <c r="N44" s="24"/>
      <c r="O44" s="24"/>
      <c r="P44" s="24"/>
      <c r="Q44" s="24"/>
      <c r="R44" s="24"/>
      <c r="X44" s="114"/>
      <c r="Y44" s="143" t="s">
        <v>468</v>
      </c>
      <c r="Z44" s="143" t="s">
        <v>468</v>
      </c>
      <c r="AA44" s="160" t="s">
        <v>469</v>
      </c>
    </row>
    <row r="45" spans="7:27" ht="12.75">
      <c r="G45" s="118"/>
      <c r="H45" s="119"/>
      <c r="I45" s="119"/>
      <c r="J45" s="120"/>
      <c r="K45" s="120"/>
      <c r="L45" s="121"/>
      <c r="X45" s="114"/>
      <c r="Y45" s="143" t="s">
        <v>260</v>
      </c>
      <c r="Z45" s="143" t="s">
        <v>260</v>
      </c>
      <c r="AA45" s="122" t="s">
        <v>152</v>
      </c>
    </row>
    <row r="46" spans="7:27" ht="12.75">
      <c r="G46" s="118"/>
      <c r="H46" s="119"/>
      <c r="I46" s="119"/>
      <c r="J46" s="120"/>
      <c r="K46" s="120"/>
      <c r="L46" s="121"/>
      <c r="X46" s="114"/>
      <c r="Y46" s="143" t="s">
        <v>47</v>
      </c>
      <c r="Z46" s="143" t="s">
        <v>47</v>
      </c>
      <c r="AA46" s="122" t="s">
        <v>105</v>
      </c>
    </row>
    <row r="47" spans="7:27" ht="12.75">
      <c r="G47" s="118"/>
      <c r="H47" s="119"/>
      <c r="I47" s="119"/>
      <c r="J47" s="120"/>
      <c r="K47" s="120"/>
      <c r="L47" s="121"/>
      <c r="X47" s="114"/>
      <c r="Y47" s="143" t="s">
        <v>48</v>
      </c>
      <c r="Z47" s="143" t="s">
        <v>48</v>
      </c>
      <c r="AA47" s="122" t="s">
        <v>103</v>
      </c>
    </row>
    <row r="48" spans="7:27" ht="12.75">
      <c r="G48" s="118"/>
      <c r="H48" s="119"/>
      <c r="I48" s="119"/>
      <c r="J48" s="120"/>
      <c r="K48" s="120"/>
      <c r="L48" s="121"/>
      <c r="X48" s="114"/>
      <c r="Y48" s="143" t="s">
        <v>66</v>
      </c>
      <c r="Z48" s="143" t="s">
        <v>66</v>
      </c>
      <c r="AA48" s="122" t="s">
        <v>65</v>
      </c>
    </row>
    <row r="49" spans="7:27" ht="12.75">
      <c r="G49" s="118"/>
      <c r="H49" s="119"/>
      <c r="I49" s="119"/>
      <c r="J49" s="120"/>
      <c r="K49" s="120"/>
      <c r="L49" s="121"/>
      <c r="X49" s="114"/>
      <c r="Y49" s="143" t="s">
        <v>49</v>
      </c>
      <c r="Z49" s="143" t="s">
        <v>49</v>
      </c>
      <c r="AA49" s="122" t="s">
        <v>144</v>
      </c>
    </row>
    <row r="50" spans="7:27" ht="12.75">
      <c r="G50" s="118"/>
      <c r="H50" s="119"/>
      <c r="I50" s="119"/>
      <c r="J50" s="120"/>
      <c r="K50" s="120"/>
      <c r="L50" s="121"/>
      <c r="X50" s="114"/>
      <c r="Y50" s="143" t="s">
        <v>50</v>
      </c>
      <c r="Z50" s="143" t="s">
        <v>50</v>
      </c>
      <c r="AA50" s="122" t="s">
        <v>145</v>
      </c>
    </row>
    <row r="51" spans="7:27" ht="12.75">
      <c r="G51" s="118"/>
      <c r="H51" s="119"/>
      <c r="I51" s="119"/>
      <c r="J51" s="120"/>
      <c r="K51" s="120"/>
      <c r="L51" s="121"/>
      <c r="X51" s="114"/>
      <c r="Y51" s="143" t="s">
        <v>51</v>
      </c>
      <c r="Z51" s="143" t="s">
        <v>51</v>
      </c>
      <c r="AA51" s="122" t="s">
        <v>146</v>
      </c>
    </row>
    <row r="52" spans="7:27" ht="12.75">
      <c r="G52" s="118"/>
      <c r="H52" s="119"/>
      <c r="I52" s="119"/>
      <c r="J52" s="120"/>
      <c r="K52" s="120"/>
      <c r="L52" s="121"/>
      <c r="X52" s="114"/>
      <c r="Y52" s="143" t="s">
        <v>55</v>
      </c>
      <c r="Z52" s="143" t="s">
        <v>55</v>
      </c>
      <c r="AA52" s="122" t="s">
        <v>53</v>
      </c>
    </row>
    <row r="53" spans="7:27" ht="12.75">
      <c r="G53" s="118"/>
      <c r="H53" s="119"/>
      <c r="I53" s="119"/>
      <c r="J53" s="120"/>
      <c r="K53" s="120"/>
      <c r="L53" s="121"/>
      <c r="X53" s="114"/>
      <c r="Y53" s="143" t="s">
        <v>54</v>
      </c>
      <c r="Z53" s="143" t="s">
        <v>54</v>
      </c>
      <c r="AA53" s="122" t="s">
        <v>54</v>
      </c>
    </row>
    <row r="54" spans="7:27" ht="12.75">
      <c r="G54" s="118"/>
      <c r="H54" s="119"/>
      <c r="I54" s="119"/>
      <c r="J54" s="120"/>
      <c r="K54" s="120"/>
      <c r="L54" s="121"/>
      <c r="X54" s="114"/>
      <c r="Y54" s="143" t="s">
        <v>416</v>
      </c>
      <c r="Z54" s="143" t="s">
        <v>416</v>
      </c>
      <c r="AA54" s="122" t="s">
        <v>413</v>
      </c>
    </row>
    <row r="55" spans="7:27" ht="12.75">
      <c r="G55" s="118"/>
      <c r="H55" s="119"/>
      <c r="I55" s="119"/>
      <c r="J55" s="120"/>
      <c r="K55" s="120"/>
      <c r="L55" s="121"/>
      <c r="X55" s="114"/>
      <c r="Y55" s="143" t="s">
        <v>254</v>
      </c>
      <c r="Z55" s="143" t="s">
        <v>254</v>
      </c>
      <c r="AA55" s="122" t="s">
        <v>123</v>
      </c>
    </row>
    <row r="56" spans="7:27" ht="12.75">
      <c r="G56" s="118"/>
      <c r="H56" s="119"/>
      <c r="I56" s="119"/>
      <c r="J56" s="120"/>
      <c r="K56" s="120"/>
      <c r="L56" s="121"/>
      <c r="X56" s="114"/>
      <c r="Y56" s="143" t="s">
        <v>259</v>
      </c>
      <c r="Z56" s="143" t="s">
        <v>259</v>
      </c>
      <c r="AA56" s="122" t="s">
        <v>140</v>
      </c>
    </row>
    <row r="57" spans="7:27" ht="12.75">
      <c r="G57" s="118"/>
      <c r="H57" s="119"/>
      <c r="I57" s="119"/>
      <c r="J57" s="120"/>
      <c r="K57" s="120"/>
      <c r="L57" s="121"/>
      <c r="X57" s="114"/>
      <c r="Y57" s="143" t="s">
        <v>160</v>
      </c>
      <c r="Z57" s="143" t="s">
        <v>160</v>
      </c>
      <c r="AA57" s="122" t="s">
        <v>160</v>
      </c>
    </row>
    <row r="58" spans="7:27" ht="12.75">
      <c r="G58" s="118"/>
      <c r="H58" s="119"/>
      <c r="I58" s="119"/>
      <c r="J58" s="120"/>
      <c r="K58" s="120"/>
      <c r="L58" s="121"/>
      <c r="X58" s="114"/>
      <c r="Y58" s="143" t="s">
        <v>417</v>
      </c>
      <c r="Z58" s="143" t="s">
        <v>417</v>
      </c>
      <c r="AA58" s="122" t="s">
        <v>412</v>
      </c>
    </row>
    <row r="59" spans="7:27" ht="12.75">
      <c r="G59" s="118"/>
      <c r="H59" s="119"/>
      <c r="I59" s="119"/>
      <c r="J59" s="120"/>
      <c r="K59" s="120"/>
      <c r="L59" s="121"/>
      <c r="X59" s="114"/>
      <c r="Y59" s="143" t="s">
        <v>414</v>
      </c>
      <c r="Z59" s="143" t="s">
        <v>414</v>
      </c>
      <c r="AA59" s="122" t="s">
        <v>414</v>
      </c>
    </row>
    <row r="60" spans="7:27" ht="21" customHeight="1">
      <c r="G60" s="118"/>
      <c r="H60" s="119"/>
      <c r="I60" s="119"/>
      <c r="J60" s="120"/>
      <c r="K60" s="120"/>
      <c r="L60" s="121"/>
      <c r="X60" s="114"/>
      <c r="Y60" s="143" t="s">
        <v>415</v>
      </c>
      <c r="Z60" s="143" t="s">
        <v>415</v>
      </c>
      <c r="AA60" s="122" t="s">
        <v>415</v>
      </c>
    </row>
    <row r="61" spans="7:27" ht="21" customHeight="1">
      <c r="G61" s="118"/>
      <c r="H61" s="119"/>
      <c r="I61" s="119"/>
      <c r="J61" s="120"/>
      <c r="K61" s="120"/>
      <c r="L61" s="121"/>
      <c r="X61" s="114"/>
      <c r="Y61" s="143" t="s">
        <v>426</v>
      </c>
      <c r="Z61" s="143" t="s">
        <v>426</v>
      </c>
      <c r="AA61" s="122" t="s">
        <v>431</v>
      </c>
    </row>
    <row r="62" spans="7:27" ht="12.75">
      <c r="G62" s="118"/>
      <c r="H62" s="119"/>
      <c r="I62" s="119"/>
      <c r="J62" s="120"/>
      <c r="K62" s="120"/>
      <c r="L62" s="121"/>
      <c r="X62" s="114"/>
      <c r="Y62" s="143" t="s">
        <v>425</v>
      </c>
      <c r="Z62" s="143" t="s">
        <v>425</v>
      </c>
      <c r="AA62" s="122" t="s">
        <v>432</v>
      </c>
    </row>
    <row r="63" spans="7:27" ht="12.75">
      <c r="G63" s="118"/>
      <c r="H63" s="119"/>
      <c r="I63" s="119"/>
      <c r="J63" s="120"/>
      <c r="K63" s="120"/>
      <c r="L63" s="121"/>
      <c r="X63" s="114"/>
      <c r="Y63" s="143" t="s">
        <v>435</v>
      </c>
      <c r="Z63" s="143" t="s">
        <v>435</v>
      </c>
      <c r="AA63" s="122" t="s">
        <v>436</v>
      </c>
    </row>
    <row r="64" spans="7:27" ht="18.75" customHeight="1">
      <c r="G64" s="118"/>
      <c r="H64" s="119"/>
      <c r="I64" s="119"/>
      <c r="J64" s="120"/>
      <c r="K64" s="120"/>
      <c r="L64" s="121"/>
      <c r="X64" s="114"/>
      <c r="Y64" s="24"/>
      <c r="Z64" s="24"/>
      <c r="AA64" s="122"/>
    </row>
    <row r="65" spans="7:27" ht="12.75">
      <c r="G65" s="118"/>
      <c r="H65" s="119"/>
      <c r="I65" s="119"/>
      <c r="J65" s="120"/>
      <c r="K65" s="120"/>
      <c r="L65" s="121"/>
      <c r="X65" s="114"/>
      <c r="Y65" s="24"/>
      <c r="Z65" s="24"/>
      <c r="AA65" s="122"/>
    </row>
    <row r="66" spans="7:27" ht="12.75">
      <c r="G66" s="118"/>
      <c r="H66" s="119"/>
      <c r="I66" s="119"/>
      <c r="J66" s="120"/>
      <c r="K66" s="120"/>
      <c r="L66" s="121"/>
      <c r="X66" s="114" t="s">
        <v>23</v>
      </c>
      <c r="Y66" s="143" t="s">
        <v>364</v>
      </c>
      <c r="Z66" s="143" t="s">
        <v>364</v>
      </c>
      <c r="AA66" s="160" t="s">
        <v>153</v>
      </c>
    </row>
    <row r="67" spans="7:27" ht="12.75">
      <c r="G67" s="118"/>
      <c r="H67" s="119"/>
      <c r="I67" s="119"/>
      <c r="J67" s="120"/>
      <c r="K67" s="120"/>
      <c r="L67" s="121"/>
      <c r="X67" s="114"/>
      <c r="Y67" s="143" t="s">
        <v>182</v>
      </c>
      <c r="Z67" s="143" t="s">
        <v>182</v>
      </c>
      <c r="AA67" s="160" t="s">
        <v>99</v>
      </c>
    </row>
    <row r="68" spans="7:27" ht="12.75">
      <c r="G68" s="118"/>
      <c r="H68" s="119"/>
      <c r="I68" s="119"/>
      <c r="J68" s="120"/>
      <c r="K68" s="120"/>
      <c r="L68" s="121"/>
      <c r="X68" s="114"/>
      <c r="Y68" s="143" t="s">
        <v>61</v>
      </c>
      <c r="Z68" s="143" t="s">
        <v>61</v>
      </c>
      <c r="AA68" s="160" t="s">
        <v>100</v>
      </c>
    </row>
    <row r="69" spans="7:27" ht="12.75">
      <c r="G69" s="118"/>
      <c r="H69" s="119"/>
      <c r="I69" s="119"/>
      <c r="J69" s="120"/>
      <c r="K69" s="120"/>
      <c r="L69" s="121"/>
      <c r="X69" s="114"/>
      <c r="Y69" s="143" t="s">
        <v>361</v>
      </c>
      <c r="Z69" s="143" t="s">
        <v>361</v>
      </c>
      <c r="AA69" s="122" t="s">
        <v>101</v>
      </c>
    </row>
    <row r="70" spans="7:27" ht="12.75">
      <c r="G70" s="118"/>
      <c r="H70" s="119"/>
      <c r="I70" s="119"/>
      <c r="J70" s="120"/>
      <c r="K70" s="120"/>
      <c r="L70" s="121"/>
      <c r="X70" s="114"/>
      <c r="Y70" s="392" t="s">
        <v>483</v>
      </c>
      <c r="Z70" s="392" t="s">
        <v>483</v>
      </c>
      <c r="AA70" s="393" t="s">
        <v>484</v>
      </c>
    </row>
    <row r="71" spans="7:27" ht="12.75">
      <c r="G71" s="118"/>
      <c r="H71" s="119"/>
      <c r="I71" s="119"/>
      <c r="J71" s="120"/>
      <c r="K71" s="120"/>
      <c r="L71" s="121"/>
      <c r="X71" s="114"/>
      <c r="Y71" s="143" t="s">
        <v>62</v>
      </c>
      <c r="Z71" s="143" t="s">
        <v>62</v>
      </c>
      <c r="AA71" s="122" t="s">
        <v>63</v>
      </c>
    </row>
    <row r="72" spans="7:27" ht="12.75">
      <c r="G72" s="118"/>
      <c r="H72" s="119"/>
      <c r="I72" s="119"/>
      <c r="J72" s="120"/>
      <c r="K72" s="120"/>
      <c r="L72" s="121"/>
      <c r="X72" s="114"/>
      <c r="Y72" s="143" t="s">
        <v>367</v>
      </c>
      <c r="Z72" s="143" t="s">
        <v>367</v>
      </c>
      <c r="AA72" s="122" t="s">
        <v>64</v>
      </c>
    </row>
    <row r="73" spans="7:27" ht="12.75">
      <c r="G73" s="118"/>
      <c r="H73" s="119"/>
      <c r="I73" s="119"/>
      <c r="J73" s="120"/>
      <c r="K73" s="120"/>
      <c r="L73" s="121"/>
      <c r="X73" s="114"/>
      <c r="Y73" s="24"/>
      <c r="Z73" s="24"/>
      <c r="AA73" s="122"/>
    </row>
    <row r="74" spans="7:27" ht="12.75">
      <c r="G74" s="118"/>
      <c r="H74" s="119"/>
      <c r="I74" s="119"/>
      <c r="J74" s="120"/>
      <c r="K74" s="120"/>
      <c r="L74" s="121"/>
      <c r="X74" s="114" t="s">
        <v>11</v>
      </c>
      <c r="Y74" s="143"/>
      <c r="Z74" s="143"/>
      <c r="AA74" s="122"/>
    </row>
    <row r="75" spans="7:27" ht="12.75">
      <c r="G75" s="118"/>
      <c r="H75" s="119"/>
      <c r="I75" s="119"/>
      <c r="J75" s="120"/>
      <c r="K75" s="120"/>
      <c r="L75" s="121"/>
      <c r="X75" s="114"/>
      <c r="Y75" s="24" t="s">
        <v>300</v>
      </c>
      <c r="Z75" s="143" t="s">
        <v>300</v>
      </c>
      <c r="AA75" s="122" t="s">
        <v>117</v>
      </c>
    </row>
    <row r="76" spans="7:27" ht="12.75">
      <c r="G76" s="118"/>
      <c r="H76" s="119"/>
      <c r="I76" s="119"/>
      <c r="J76" s="120"/>
      <c r="K76" s="120"/>
      <c r="L76" s="121"/>
      <c r="X76" s="114"/>
      <c r="Y76" s="24" t="s">
        <v>365</v>
      </c>
      <c r="Z76" s="24" t="s">
        <v>365</v>
      </c>
      <c r="AA76" s="122" t="s">
        <v>119</v>
      </c>
    </row>
    <row r="77" spans="7:27" ht="12.75">
      <c r="G77" s="118"/>
      <c r="H77" s="119"/>
      <c r="I77" s="119"/>
      <c r="J77" s="120"/>
      <c r="K77" s="120"/>
      <c r="L77" s="121"/>
      <c r="X77" s="114"/>
      <c r="Y77" s="94" t="s">
        <v>71</v>
      </c>
      <c r="Z77" s="94" t="s">
        <v>71</v>
      </c>
      <c r="AA77" s="94" t="s">
        <v>68</v>
      </c>
    </row>
    <row r="78" spans="7:27" ht="12.75">
      <c r="G78" s="118"/>
      <c r="H78" s="119"/>
      <c r="I78" s="119"/>
      <c r="J78" s="120"/>
      <c r="K78" s="120"/>
      <c r="L78" s="121"/>
      <c r="X78" s="114"/>
      <c r="Y78" s="94" t="s">
        <v>165</v>
      </c>
      <c r="Z78" s="94" t="s">
        <v>165</v>
      </c>
      <c r="AA78" s="94" t="s">
        <v>165</v>
      </c>
    </row>
    <row r="79" spans="7:27" ht="12.75">
      <c r="G79" s="118"/>
      <c r="H79" s="119"/>
      <c r="I79" s="119"/>
      <c r="J79" s="120"/>
      <c r="K79" s="120"/>
      <c r="L79" s="121"/>
      <c r="X79" s="114"/>
      <c r="Y79" s="94" t="s">
        <v>164</v>
      </c>
      <c r="Z79" s="94" t="s">
        <v>164</v>
      </c>
      <c r="AA79" s="94" t="s">
        <v>164</v>
      </c>
    </row>
    <row r="80" spans="7:27" ht="12.75">
      <c r="G80" s="118"/>
      <c r="H80" s="119"/>
      <c r="I80" s="119"/>
      <c r="J80" s="120"/>
      <c r="K80" s="120"/>
      <c r="L80" s="121"/>
      <c r="X80" s="114"/>
      <c r="Y80" s="94" t="s">
        <v>72</v>
      </c>
      <c r="Z80" s="94" t="s">
        <v>72</v>
      </c>
      <c r="AA80" s="94" t="s">
        <v>118</v>
      </c>
    </row>
    <row r="81" spans="7:27" ht="12.75">
      <c r="G81" s="118"/>
      <c r="H81" s="119"/>
      <c r="I81" s="119"/>
      <c r="J81" s="120"/>
      <c r="K81" s="120"/>
      <c r="L81" s="121"/>
      <c r="X81" s="114"/>
      <c r="Y81" s="94" t="s">
        <v>73</v>
      </c>
      <c r="Z81" s="94" t="s">
        <v>73</v>
      </c>
      <c r="AA81" s="94" t="s">
        <v>120</v>
      </c>
    </row>
    <row r="82" spans="7:27" ht="12.75">
      <c r="G82" s="118"/>
      <c r="H82" s="119"/>
      <c r="I82" s="119"/>
      <c r="J82" s="120"/>
      <c r="K82" s="120"/>
      <c r="L82" s="121"/>
      <c r="X82" s="114"/>
      <c r="Y82" s="94" t="s">
        <v>221</v>
      </c>
      <c r="Z82" s="94" t="s">
        <v>221</v>
      </c>
      <c r="AA82" s="94" t="s">
        <v>122</v>
      </c>
    </row>
    <row r="83" spans="7:27" ht="12.75">
      <c r="G83" s="118"/>
      <c r="H83" s="119"/>
      <c r="I83" s="119"/>
      <c r="J83" s="120"/>
      <c r="K83" s="120"/>
      <c r="L83" s="121"/>
      <c r="X83" s="114"/>
      <c r="Y83" s="94" t="s">
        <v>74</v>
      </c>
      <c r="Z83" s="94" t="s">
        <v>74</v>
      </c>
      <c r="AA83" s="94" t="s">
        <v>69</v>
      </c>
    </row>
    <row r="84" spans="7:27" ht="12.75">
      <c r="G84" s="118"/>
      <c r="H84" s="119"/>
      <c r="I84" s="119"/>
      <c r="J84" s="120"/>
      <c r="K84" s="120"/>
      <c r="L84" s="121"/>
      <c r="X84" s="114"/>
      <c r="Y84" s="94" t="s">
        <v>82</v>
      </c>
      <c r="Z84" s="94" t="s">
        <v>82</v>
      </c>
      <c r="AA84" s="150" t="s">
        <v>81</v>
      </c>
    </row>
    <row r="85" spans="7:27" ht="25.5">
      <c r="G85" s="118"/>
      <c r="H85" s="119"/>
      <c r="I85" s="119"/>
      <c r="J85" s="120"/>
      <c r="K85" s="120"/>
      <c r="L85" s="121"/>
      <c r="X85" s="114"/>
      <c r="Y85" s="94" t="s">
        <v>301</v>
      </c>
      <c r="Z85" s="94" t="s">
        <v>301</v>
      </c>
      <c r="AA85" s="94" t="s">
        <v>67</v>
      </c>
    </row>
    <row r="86" spans="7:27" ht="12.75">
      <c r="G86" s="118"/>
      <c r="H86" s="119"/>
      <c r="I86" s="119"/>
      <c r="J86" s="120"/>
      <c r="K86" s="120"/>
      <c r="L86" s="121"/>
      <c r="X86" s="114"/>
      <c r="Y86" s="94"/>
      <c r="Z86" s="94"/>
      <c r="AA86" s="94"/>
    </row>
    <row r="87" spans="7:27" ht="12.75">
      <c r="G87" s="118"/>
      <c r="H87" s="119"/>
      <c r="I87" s="119"/>
      <c r="J87" s="120"/>
      <c r="K87" s="120"/>
      <c r="L87" s="121"/>
      <c r="X87" s="114"/>
      <c r="Y87" s="94"/>
      <c r="Z87" s="94"/>
      <c r="AA87" s="94"/>
    </row>
    <row r="88" spans="7:27" ht="12.75">
      <c r="G88" s="118"/>
      <c r="H88" s="119"/>
      <c r="I88" s="119"/>
      <c r="J88" s="120"/>
      <c r="K88" s="120"/>
      <c r="L88" s="121"/>
      <c r="X88" s="114" t="s">
        <v>75</v>
      </c>
      <c r="Y88" s="94" t="s">
        <v>79</v>
      </c>
      <c r="Z88" s="94" t="s">
        <v>79</v>
      </c>
      <c r="AA88" s="94" t="s">
        <v>76</v>
      </c>
    </row>
    <row r="89" spans="7:27" ht="12.75">
      <c r="G89" s="118"/>
      <c r="H89" s="119"/>
      <c r="I89" s="119"/>
      <c r="J89" s="120"/>
      <c r="K89" s="120"/>
      <c r="L89" s="121"/>
      <c r="X89" s="114"/>
      <c r="Y89" s="24" t="s">
        <v>77</v>
      </c>
      <c r="Z89" s="24" t="s">
        <v>77</v>
      </c>
      <c r="AA89" s="24" t="s">
        <v>77</v>
      </c>
    </row>
    <row r="90" spans="7:27" ht="12.75">
      <c r="G90" s="118"/>
      <c r="H90" s="119"/>
      <c r="I90" s="119"/>
      <c r="J90" s="120"/>
      <c r="K90" s="120"/>
      <c r="L90" s="121"/>
      <c r="X90" s="114"/>
      <c r="Y90" s="373" t="s">
        <v>423</v>
      </c>
      <c r="Z90" s="374" t="s">
        <v>423</v>
      </c>
      <c r="AA90" s="373" t="s">
        <v>424</v>
      </c>
    </row>
    <row r="91" spans="7:27" ht="12.75">
      <c r="G91" s="118"/>
      <c r="H91" s="119"/>
      <c r="I91" s="119"/>
      <c r="J91" s="120"/>
      <c r="K91" s="120"/>
      <c r="L91" s="121"/>
      <c r="X91" s="114"/>
      <c r="Y91" s="24" t="s">
        <v>78</v>
      </c>
      <c r="Z91" s="24" t="s">
        <v>78</v>
      </c>
      <c r="AA91" s="24" t="s">
        <v>78</v>
      </c>
    </row>
    <row r="92" spans="7:27" ht="25.5">
      <c r="G92" s="118"/>
      <c r="H92" s="119"/>
      <c r="I92" s="119"/>
      <c r="J92" s="120"/>
      <c r="K92" s="120"/>
      <c r="L92" s="121"/>
      <c r="X92" s="114"/>
      <c r="Y92" s="94" t="s">
        <v>80</v>
      </c>
      <c r="Z92" s="94" t="s">
        <v>80</v>
      </c>
      <c r="AA92" s="94" t="s">
        <v>166</v>
      </c>
    </row>
    <row r="93" spans="7:27" ht="12.75">
      <c r="G93" s="118"/>
      <c r="H93" s="119"/>
      <c r="I93" s="119"/>
      <c r="J93" s="120"/>
      <c r="K93" s="120"/>
      <c r="L93" s="121"/>
      <c r="X93" s="114"/>
      <c r="Y93" s="24"/>
      <c r="Z93" s="24"/>
      <c r="AA93" s="122"/>
    </row>
    <row r="94" spans="7:27" ht="12.75">
      <c r="G94" s="118"/>
      <c r="H94" s="119"/>
      <c r="I94" s="119"/>
      <c r="J94" s="120"/>
      <c r="K94" s="120"/>
      <c r="L94" s="121"/>
      <c r="X94" s="114" t="s">
        <v>95</v>
      </c>
      <c r="Y94" s="24" t="s">
        <v>296</v>
      </c>
      <c r="Z94" s="94" t="s">
        <v>296</v>
      </c>
      <c r="AA94" s="24" t="s">
        <v>106</v>
      </c>
    </row>
    <row r="95" spans="7:27" ht="12.75">
      <c r="G95" s="118"/>
      <c r="H95" s="119"/>
      <c r="I95" s="119"/>
      <c r="J95" s="151"/>
      <c r="K95" s="120"/>
      <c r="L95" s="121"/>
      <c r="X95" s="114"/>
      <c r="Y95" s="24" t="s">
        <v>365</v>
      </c>
      <c r="Z95" s="94" t="s">
        <v>365</v>
      </c>
      <c r="AA95" s="24" t="s">
        <v>119</v>
      </c>
    </row>
    <row r="96" spans="7:27" ht="12.75">
      <c r="G96" s="118"/>
      <c r="H96" s="119"/>
      <c r="I96" s="119"/>
      <c r="J96" s="120"/>
      <c r="K96" s="120"/>
      <c r="L96" s="121"/>
      <c r="X96" s="114"/>
      <c r="Y96" s="94" t="s">
        <v>86</v>
      </c>
      <c r="Z96" s="94" t="s">
        <v>86</v>
      </c>
      <c r="AA96" s="94" t="s">
        <v>163</v>
      </c>
    </row>
    <row r="97" spans="7:27" ht="12.75">
      <c r="G97" s="118"/>
      <c r="H97" s="119"/>
      <c r="I97" s="119"/>
      <c r="J97" s="120"/>
      <c r="K97" s="120"/>
      <c r="L97" s="121"/>
      <c r="X97" s="114"/>
      <c r="Y97" s="150" t="s">
        <v>362</v>
      </c>
      <c r="Z97" s="94" t="s">
        <v>362</v>
      </c>
      <c r="AA97" s="150" t="s">
        <v>111</v>
      </c>
    </row>
    <row r="98" spans="7:27" ht="14.25">
      <c r="G98" s="118"/>
      <c r="H98" s="119"/>
      <c r="I98" s="119"/>
      <c r="J98" s="120"/>
      <c r="K98" s="120"/>
      <c r="L98" s="121"/>
      <c r="X98" s="114"/>
      <c r="Y98" s="94" t="s">
        <v>451</v>
      </c>
      <c r="Z98" s="94" t="s">
        <v>88</v>
      </c>
      <c r="AA98" s="94" t="s">
        <v>83</v>
      </c>
    </row>
    <row r="99" spans="7:27" ht="14.25">
      <c r="G99" s="118"/>
      <c r="H99" s="119"/>
      <c r="I99" s="119"/>
      <c r="J99" s="120"/>
      <c r="K99" s="120"/>
      <c r="L99" s="121"/>
      <c r="X99" s="114"/>
      <c r="Y99" s="94" t="s">
        <v>452</v>
      </c>
      <c r="Z99" s="94" t="s">
        <v>89</v>
      </c>
      <c r="AA99" s="94" t="s">
        <v>84</v>
      </c>
    </row>
    <row r="100" spans="7:27" ht="14.25">
      <c r="G100" s="118"/>
      <c r="H100" s="119"/>
      <c r="I100" s="119"/>
      <c r="J100" s="120"/>
      <c r="K100" s="120"/>
      <c r="L100" s="121"/>
      <c r="X100" s="114"/>
      <c r="Y100" s="24" t="s">
        <v>453</v>
      </c>
      <c r="Z100" s="149" t="s">
        <v>90</v>
      </c>
      <c r="AA100" s="24" t="s">
        <v>85</v>
      </c>
    </row>
    <row r="101" spans="7:27" ht="12.75">
      <c r="G101" s="118"/>
      <c r="H101" s="119"/>
      <c r="I101" s="119"/>
      <c r="J101" s="120"/>
      <c r="K101" s="120"/>
      <c r="L101" s="121"/>
      <c r="X101" s="114"/>
      <c r="Y101" s="149" t="s">
        <v>87</v>
      </c>
      <c r="Z101" s="149" t="s">
        <v>87</v>
      </c>
      <c r="AA101" s="149" t="s">
        <v>113</v>
      </c>
    </row>
    <row r="102" spans="7:27" ht="12.75">
      <c r="G102" s="118"/>
      <c r="H102" s="119"/>
      <c r="I102" s="119"/>
      <c r="J102" s="120"/>
      <c r="K102" s="120"/>
      <c r="L102" s="121"/>
      <c r="X102" s="114"/>
      <c r="Y102" s="94" t="s">
        <v>112</v>
      </c>
      <c r="Z102" s="94" t="s">
        <v>112</v>
      </c>
      <c r="AA102" s="94" t="s">
        <v>112</v>
      </c>
    </row>
    <row r="103" spans="7:27" ht="12.75">
      <c r="G103" s="118"/>
      <c r="H103" s="119"/>
      <c r="I103" s="119"/>
      <c r="J103" s="120"/>
      <c r="K103" s="120"/>
      <c r="L103" s="121"/>
      <c r="X103" s="114"/>
      <c r="Y103" s="149" t="s">
        <v>109</v>
      </c>
      <c r="Z103" s="149" t="s">
        <v>109</v>
      </c>
      <c r="AA103" s="149" t="s">
        <v>109</v>
      </c>
    </row>
    <row r="104" spans="7:27" ht="12.75">
      <c r="G104" s="118"/>
      <c r="H104" s="119"/>
      <c r="I104" s="119"/>
      <c r="J104" s="120"/>
      <c r="K104" s="120"/>
      <c r="L104" s="121"/>
      <c r="X104" s="114"/>
      <c r="Y104" s="24"/>
      <c r="Z104" s="24"/>
      <c r="AA104" s="122"/>
    </row>
    <row r="105" spans="7:27" ht="12.75">
      <c r="G105" s="118"/>
      <c r="H105" s="119"/>
      <c r="I105" s="119"/>
      <c r="J105" s="120"/>
      <c r="K105" s="120"/>
      <c r="L105" s="121"/>
      <c r="X105" s="114"/>
      <c r="Y105" s="24"/>
      <c r="Z105" s="24"/>
      <c r="AA105" s="122"/>
    </row>
    <row r="106" spans="7:27" ht="12.75">
      <c r="G106" s="118"/>
      <c r="H106" s="119"/>
      <c r="I106" s="119"/>
      <c r="J106" s="120"/>
      <c r="K106" s="120"/>
      <c r="L106" s="121"/>
      <c r="X106" s="114" t="s">
        <v>13</v>
      </c>
      <c r="Y106" s="24" t="s">
        <v>224</v>
      </c>
      <c r="Z106" s="149" t="s">
        <v>224</v>
      </c>
      <c r="AA106" s="122" t="s">
        <v>162</v>
      </c>
    </row>
    <row r="107" spans="7:27" ht="12.75">
      <c r="G107" s="118"/>
      <c r="H107" s="119"/>
      <c r="I107" s="119"/>
      <c r="J107" s="120"/>
      <c r="K107" s="120"/>
      <c r="L107" s="121"/>
      <c r="X107" s="114"/>
      <c r="Y107" s="143" t="s">
        <v>225</v>
      </c>
      <c r="Z107" s="149" t="s">
        <v>225</v>
      </c>
      <c r="AA107" s="122" t="s">
        <v>141</v>
      </c>
    </row>
    <row r="108" spans="7:27" ht="12.75">
      <c r="G108" s="118"/>
      <c r="H108" s="119"/>
      <c r="I108" s="119"/>
      <c r="J108" s="120"/>
      <c r="K108" s="120"/>
      <c r="L108" s="121"/>
      <c r="X108" s="114"/>
      <c r="Y108" s="94" t="s">
        <v>86</v>
      </c>
      <c r="Z108" s="94" t="s">
        <v>86</v>
      </c>
      <c r="AA108" s="94" t="s">
        <v>163</v>
      </c>
    </row>
    <row r="109" spans="7:27" ht="12.75">
      <c r="G109" s="118"/>
      <c r="H109" s="119"/>
      <c r="I109" s="119"/>
      <c r="J109" s="120"/>
      <c r="K109" s="120"/>
      <c r="L109" s="121"/>
      <c r="X109" s="114"/>
      <c r="Y109" s="150" t="s">
        <v>362</v>
      </c>
      <c r="Z109" s="94" t="s">
        <v>362</v>
      </c>
      <c r="AA109" s="150" t="s">
        <v>111</v>
      </c>
    </row>
    <row r="110" spans="7:27" ht="12.75">
      <c r="G110" s="118"/>
      <c r="H110" s="119"/>
      <c r="I110" s="119"/>
      <c r="J110" s="120"/>
      <c r="K110" s="120"/>
      <c r="L110" s="121"/>
      <c r="X110" s="114"/>
      <c r="Y110" s="143" t="s">
        <v>226</v>
      </c>
      <c r="Z110" s="149" t="s">
        <v>226</v>
      </c>
      <c r="AA110" s="122" t="s">
        <v>142</v>
      </c>
    </row>
    <row r="111" spans="7:27" ht="12.75">
      <c r="G111" s="118"/>
      <c r="H111" s="119"/>
      <c r="I111" s="119"/>
      <c r="J111" s="120"/>
      <c r="K111" s="120"/>
      <c r="L111" s="121"/>
      <c r="X111" s="114"/>
      <c r="Y111" s="24"/>
      <c r="Z111" s="24"/>
      <c r="AA111" s="122"/>
    </row>
    <row r="112" spans="7:27" ht="12.75">
      <c r="G112" s="118"/>
      <c r="H112" s="119"/>
      <c r="I112" s="119"/>
      <c r="J112" s="120"/>
      <c r="K112" s="120"/>
      <c r="L112" s="121"/>
      <c r="X112" s="114"/>
      <c r="Y112" s="24"/>
      <c r="Z112" s="24"/>
      <c r="AA112" s="122"/>
    </row>
    <row r="113" spans="7:27" ht="12.75">
      <c r="G113" s="118"/>
      <c r="H113" s="119"/>
      <c r="I113" s="119"/>
      <c r="J113" s="120"/>
      <c r="K113" s="120"/>
      <c r="L113" s="121"/>
      <c r="X113" s="114" t="s">
        <v>227</v>
      </c>
      <c r="Y113" s="24" t="s">
        <v>366</v>
      </c>
      <c r="Z113" s="149" t="s">
        <v>366</v>
      </c>
      <c r="AA113" s="122" t="s">
        <v>154</v>
      </c>
    </row>
    <row r="114" spans="7:27" ht="12.75">
      <c r="G114" s="118"/>
      <c r="H114" s="119"/>
      <c r="I114" s="119"/>
      <c r="J114" s="120"/>
      <c r="K114" s="120"/>
      <c r="L114" s="121"/>
      <c r="X114" s="114"/>
      <c r="Y114" s="24" t="s">
        <v>253</v>
      </c>
      <c r="Z114" s="149" t="s">
        <v>253</v>
      </c>
      <c r="AA114" s="122" t="s">
        <v>155</v>
      </c>
    </row>
    <row r="115" spans="7:27" ht="12.75">
      <c r="G115" s="118"/>
      <c r="H115" s="119"/>
      <c r="I115" s="119"/>
      <c r="J115" s="120"/>
      <c r="K115" s="120"/>
      <c r="L115" s="121"/>
      <c r="X115" s="114"/>
      <c r="Y115" s="24" t="s">
        <v>254</v>
      </c>
      <c r="Z115" s="149" t="s">
        <v>254</v>
      </c>
      <c r="AA115" s="122" t="s">
        <v>123</v>
      </c>
    </row>
    <row r="116" spans="7:27" ht="12.75">
      <c r="G116" s="118"/>
      <c r="H116" s="119"/>
      <c r="I116" s="119"/>
      <c r="J116" s="120"/>
      <c r="K116" s="120"/>
      <c r="L116" s="121"/>
      <c r="X116" s="114"/>
      <c r="Y116" s="24" t="s">
        <v>255</v>
      </c>
      <c r="Z116" s="149" t="s">
        <v>255</v>
      </c>
      <c r="AA116" s="122" t="s">
        <v>228</v>
      </c>
    </row>
    <row r="117" spans="7:27" ht="12.75">
      <c r="G117" s="118"/>
      <c r="H117" s="119"/>
      <c r="I117" s="119"/>
      <c r="J117" s="120"/>
      <c r="K117" s="120"/>
      <c r="L117" s="121"/>
      <c r="X117" s="114"/>
      <c r="Y117" s="143" t="s">
        <v>256</v>
      </c>
      <c r="Z117" s="149" t="s">
        <v>256</v>
      </c>
      <c r="AA117" s="122" t="s">
        <v>229</v>
      </c>
    </row>
    <row r="118" spans="7:27" ht="12.75">
      <c r="G118" s="118"/>
      <c r="H118" s="119"/>
      <c r="I118" s="119"/>
      <c r="J118" s="120"/>
      <c r="K118" s="120"/>
      <c r="L118" s="121"/>
      <c r="X118" s="114"/>
      <c r="Y118" s="143" t="s">
        <v>257</v>
      </c>
      <c r="Z118" s="149" t="s">
        <v>257</v>
      </c>
      <c r="AA118" s="122" t="s">
        <v>227</v>
      </c>
    </row>
    <row r="119" spans="7:27" ht="12.75">
      <c r="G119" s="118"/>
      <c r="H119" s="119"/>
      <c r="I119" s="119"/>
      <c r="J119" s="120"/>
      <c r="K119" s="120"/>
      <c r="L119" s="121"/>
      <c r="X119" s="114"/>
      <c r="Y119" s="94" t="s">
        <v>258</v>
      </c>
      <c r="Z119" s="94" t="s">
        <v>258</v>
      </c>
      <c r="AA119" s="150" t="s">
        <v>161</v>
      </c>
    </row>
    <row r="120" spans="7:27" ht="12.75">
      <c r="G120" s="118"/>
      <c r="H120" s="119"/>
      <c r="I120" s="119"/>
      <c r="J120" s="120"/>
      <c r="K120" s="120"/>
      <c r="L120" s="121"/>
      <c r="X120" s="114"/>
      <c r="Y120" s="94" t="s">
        <v>160</v>
      </c>
      <c r="Z120" s="94" t="s">
        <v>160</v>
      </c>
      <c r="AA120" s="150" t="s">
        <v>160</v>
      </c>
    </row>
    <row r="121" spans="7:27" ht="12.75">
      <c r="G121" s="118"/>
      <c r="H121" s="119"/>
      <c r="I121" s="119"/>
      <c r="J121" s="120"/>
      <c r="K121" s="120"/>
      <c r="L121" s="121"/>
      <c r="X121" s="114"/>
      <c r="Y121" s="94" t="s">
        <v>417</v>
      </c>
      <c r="Z121" s="94" t="s">
        <v>417</v>
      </c>
      <c r="AA121" s="150" t="s">
        <v>412</v>
      </c>
    </row>
    <row r="122" spans="7:27" ht="12.75">
      <c r="G122" s="154"/>
      <c r="H122" s="119"/>
      <c r="I122" s="119"/>
      <c r="J122" s="120"/>
      <c r="K122" s="120"/>
      <c r="L122" s="121"/>
      <c r="X122" s="114"/>
      <c r="Y122" s="143" t="s">
        <v>221</v>
      </c>
      <c r="Z122" s="149" t="s">
        <v>221</v>
      </c>
      <c r="AA122" s="150" t="s">
        <v>122</v>
      </c>
    </row>
    <row r="123" spans="7:27" ht="12.75">
      <c r="G123" s="154"/>
      <c r="H123" s="119"/>
      <c r="I123" s="119"/>
      <c r="J123" s="120"/>
      <c r="K123" s="120"/>
      <c r="L123" s="121"/>
      <c r="X123" s="114"/>
      <c r="Y123" s="143" t="s">
        <v>259</v>
      </c>
      <c r="Z123" s="149" t="s">
        <v>259</v>
      </c>
      <c r="AA123" s="150" t="s">
        <v>140</v>
      </c>
    </row>
    <row r="124" spans="7:27" ht="12.75">
      <c r="G124" s="154"/>
      <c r="H124" s="119"/>
      <c r="I124" s="119"/>
      <c r="J124" s="120"/>
      <c r="K124" s="120"/>
      <c r="L124" s="121"/>
      <c r="X124" s="114"/>
      <c r="Y124" s="149" t="s">
        <v>418</v>
      </c>
      <c r="Z124" s="149" t="s">
        <v>418</v>
      </c>
      <c r="AA124" s="150" t="s">
        <v>419</v>
      </c>
    </row>
    <row r="125" spans="7:27" ht="12.75">
      <c r="G125" s="154"/>
      <c r="H125" s="119"/>
      <c r="I125" s="119"/>
      <c r="J125" s="120"/>
      <c r="K125" s="120"/>
      <c r="L125" s="121"/>
      <c r="X125" s="114"/>
      <c r="Y125" s="143" t="s">
        <v>230</v>
      </c>
      <c r="Z125" s="143" t="s">
        <v>230</v>
      </c>
      <c r="AA125" s="150" t="s">
        <v>158</v>
      </c>
    </row>
    <row r="126" spans="7:27" ht="12.75">
      <c r="G126" s="154"/>
      <c r="H126" s="119"/>
      <c r="I126" s="119"/>
      <c r="J126" s="120"/>
      <c r="K126" s="120"/>
      <c r="L126" s="121"/>
      <c r="X126" s="114"/>
      <c r="Y126" s="143" t="s">
        <v>232</v>
      </c>
      <c r="Z126" s="143" t="s">
        <v>232</v>
      </c>
      <c r="AA126" s="150" t="s">
        <v>231</v>
      </c>
    </row>
    <row r="127" spans="7:27" ht="12.75">
      <c r="G127" s="154"/>
      <c r="H127" s="119"/>
      <c r="I127" s="119"/>
      <c r="J127" s="120"/>
      <c r="K127" s="120"/>
      <c r="L127" s="121"/>
      <c r="X127" s="114"/>
      <c r="Y127" s="24" t="s">
        <v>233</v>
      </c>
      <c r="Z127" s="24" t="s">
        <v>233</v>
      </c>
      <c r="AA127" s="122" t="s">
        <v>233</v>
      </c>
    </row>
    <row r="128" spans="7:27" ht="12.75">
      <c r="G128" s="154"/>
      <c r="H128" s="119"/>
      <c r="I128" s="119"/>
      <c r="J128" s="120"/>
      <c r="K128" s="120"/>
      <c r="L128" s="121"/>
      <c r="X128" s="114"/>
      <c r="Y128" s="24" t="s">
        <v>235</v>
      </c>
      <c r="Z128" s="24" t="s">
        <v>235</v>
      </c>
      <c r="AA128" s="122" t="s">
        <v>234</v>
      </c>
    </row>
    <row r="129" spans="7:27" ht="12.75">
      <c r="G129" s="154"/>
      <c r="H129" s="119"/>
      <c r="I129" s="119"/>
      <c r="J129" s="120"/>
      <c r="K129" s="120"/>
      <c r="L129" s="121"/>
      <c r="X129" s="114"/>
      <c r="Y129" s="24" t="s">
        <v>236</v>
      </c>
      <c r="Z129" s="24" t="s">
        <v>236</v>
      </c>
      <c r="AA129" s="122" t="s">
        <v>159</v>
      </c>
    </row>
    <row r="130" spans="7:27" ht="12.75">
      <c r="G130" s="154"/>
      <c r="H130" s="119"/>
      <c r="I130" s="119"/>
      <c r="J130" s="120"/>
      <c r="K130" s="120"/>
      <c r="L130" s="121"/>
      <c r="X130" s="114"/>
      <c r="Y130" s="24"/>
      <c r="Z130" s="24"/>
      <c r="AA130" s="122"/>
    </row>
    <row r="131" spans="7:27" ht="12.75">
      <c r="G131" s="154"/>
      <c r="H131" s="119"/>
      <c r="I131" s="119"/>
      <c r="J131" s="120"/>
      <c r="K131" s="120"/>
      <c r="L131" s="121"/>
      <c r="X131" s="114" t="s">
        <v>263</v>
      </c>
      <c r="Y131" s="24" t="s">
        <v>124</v>
      </c>
      <c r="Z131" s="24" t="s">
        <v>124</v>
      </c>
      <c r="AA131" s="122" t="s">
        <v>124</v>
      </c>
    </row>
    <row r="132" spans="7:27" ht="12.75">
      <c r="G132" s="154"/>
      <c r="H132" s="119"/>
      <c r="I132" s="119"/>
      <c r="J132" s="120"/>
      <c r="K132" s="120"/>
      <c r="L132" s="121"/>
      <c r="X132" s="114"/>
      <c r="Y132" s="24" t="s">
        <v>297</v>
      </c>
      <c r="Z132" s="24" t="s">
        <v>297</v>
      </c>
      <c r="AA132" s="122" t="s">
        <v>125</v>
      </c>
    </row>
    <row r="133" spans="7:27" ht="12.75">
      <c r="G133" s="154"/>
      <c r="H133" s="119"/>
      <c r="I133" s="119"/>
      <c r="J133" s="120"/>
      <c r="K133" s="120"/>
      <c r="L133" s="121"/>
      <c r="X133" s="114"/>
      <c r="Y133" s="24" t="s">
        <v>238</v>
      </c>
      <c r="Z133" s="24" t="s">
        <v>238</v>
      </c>
      <c r="AA133" s="122" t="s">
        <v>126</v>
      </c>
    </row>
    <row r="134" spans="7:27" ht="12.75">
      <c r="G134" s="154"/>
      <c r="H134" s="119"/>
      <c r="I134" s="119"/>
      <c r="J134" s="120"/>
      <c r="K134" s="120"/>
      <c r="L134" s="121"/>
      <c r="X134" s="114"/>
      <c r="Y134" s="24" t="s">
        <v>239</v>
      </c>
      <c r="Z134" s="189" t="s">
        <v>239</v>
      </c>
      <c r="AA134" s="190" t="s">
        <v>127</v>
      </c>
    </row>
    <row r="135" spans="7:27" ht="12.75">
      <c r="G135" s="154"/>
      <c r="H135" s="119"/>
      <c r="I135" s="119"/>
      <c r="J135" s="120"/>
      <c r="K135" s="120"/>
      <c r="L135" s="121"/>
      <c r="X135" s="114"/>
      <c r="Y135" s="24" t="s">
        <v>240</v>
      </c>
      <c r="Z135" s="152" t="s">
        <v>240</v>
      </c>
      <c r="AA135" s="153" t="s">
        <v>128</v>
      </c>
    </row>
    <row r="136" spans="7:27" ht="12.75">
      <c r="G136" s="154"/>
      <c r="H136" s="119"/>
      <c r="I136" s="119"/>
      <c r="J136" s="120"/>
      <c r="K136" s="120"/>
      <c r="L136" s="121"/>
      <c r="X136" s="114"/>
      <c r="Y136" s="24" t="s">
        <v>298</v>
      </c>
      <c r="Z136" s="24" t="s">
        <v>298</v>
      </c>
      <c r="AA136" s="122" t="s">
        <v>129</v>
      </c>
    </row>
    <row r="137" spans="7:27" ht="12.75">
      <c r="G137" s="154"/>
      <c r="H137" s="119"/>
      <c r="I137" s="119"/>
      <c r="J137" s="120"/>
      <c r="K137" s="120"/>
      <c r="L137" s="121"/>
      <c r="X137" s="114"/>
      <c r="Y137" s="24" t="s">
        <v>242</v>
      </c>
      <c r="Z137" s="24" t="s">
        <v>242</v>
      </c>
      <c r="AA137" s="122" t="s">
        <v>130</v>
      </c>
    </row>
    <row r="138" spans="7:27" ht="12.75">
      <c r="G138" s="154"/>
      <c r="H138" s="119"/>
      <c r="I138" s="119"/>
      <c r="J138" s="120"/>
      <c r="K138" s="120"/>
      <c r="L138" s="121"/>
      <c r="X138" s="114"/>
      <c r="Y138" s="24" t="s">
        <v>243</v>
      </c>
      <c r="Z138" s="24" t="s">
        <v>243</v>
      </c>
      <c r="AA138" s="122" t="s">
        <v>131</v>
      </c>
    </row>
    <row r="139" spans="7:27" ht="12.75">
      <c r="G139" s="154"/>
      <c r="H139" s="119"/>
      <c r="I139" s="119"/>
      <c r="J139" s="120"/>
      <c r="K139" s="120"/>
      <c r="L139" s="121"/>
      <c r="X139" s="114"/>
      <c r="Y139" s="24" t="s">
        <v>244</v>
      </c>
      <c r="Z139" s="24" t="s">
        <v>244</v>
      </c>
      <c r="AA139" s="122" t="s">
        <v>132</v>
      </c>
    </row>
    <row r="140" spans="7:27" ht="12.75">
      <c r="G140" s="154"/>
      <c r="H140" s="119"/>
      <c r="I140" s="119"/>
      <c r="J140" s="120"/>
      <c r="K140" s="120"/>
      <c r="L140" s="121"/>
      <c r="X140" s="114"/>
      <c r="Y140" s="24" t="s">
        <v>245</v>
      </c>
      <c r="Z140" s="24" t="s">
        <v>245</v>
      </c>
      <c r="AA140" s="122" t="s">
        <v>133</v>
      </c>
    </row>
    <row r="141" spans="7:27" ht="12.75">
      <c r="G141" s="154"/>
      <c r="H141" s="119"/>
      <c r="I141" s="119"/>
      <c r="J141" s="120"/>
      <c r="K141" s="120"/>
      <c r="L141" s="121"/>
      <c r="X141" s="114"/>
      <c r="Y141" s="24" t="s">
        <v>134</v>
      </c>
      <c r="Z141" s="24" t="s">
        <v>134</v>
      </c>
      <c r="AA141" s="122" t="s">
        <v>134</v>
      </c>
    </row>
    <row r="142" spans="7:27" ht="12.75">
      <c r="G142" s="154"/>
      <c r="H142" s="119"/>
      <c r="I142" s="119"/>
      <c r="J142" s="120"/>
      <c r="K142" s="120"/>
      <c r="L142" s="121"/>
      <c r="X142" s="114"/>
      <c r="Y142" s="24" t="s">
        <v>246</v>
      </c>
      <c r="Z142" s="24" t="s">
        <v>246</v>
      </c>
      <c r="AA142" s="122" t="s">
        <v>135</v>
      </c>
    </row>
    <row r="143" spans="7:27" ht="12.75">
      <c r="G143" s="154"/>
      <c r="H143" s="119"/>
      <c r="I143" s="119"/>
      <c r="J143" s="120"/>
      <c r="K143" s="120"/>
      <c r="L143" s="121"/>
      <c r="X143" s="114"/>
      <c r="Y143" s="24" t="s">
        <v>247</v>
      </c>
      <c r="Z143" s="24" t="s">
        <v>247</v>
      </c>
      <c r="AA143" s="122" t="s">
        <v>136</v>
      </c>
    </row>
    <row r="144" spans="7:27" ht="12.75">
      <c r="G144" s="154"/>
      <c r="H144" s="119"/>
      <c r="I144" s="119"/>
      <c r="J144" s="120"/>
      <c r="K144" s="120"/>
      <c r="L144" s="121"/>
      <c r="X144" s="114"/>
      <c r="Y144" s="24" t="s">
        <v>248</v>
      </c>
      <c r="Z144" s="24" t="s">
        <v>248</v>
      </c>
      <c r="AA144" s="122" t="s">
        <v>137</v>
      </c>
    </row>
    <row r="145" spans="7:27" ht="12.75">
      <c r="G145" s="154"/>
      <c r="H145" s="119"/>
      <c r="I145" s="119"/>
      <c r="J145" s="120"/>
      <c r="K145" s="120"/>
      <c r="L145" s="121"/>
      <c r="X145" s="114"/>
      <c r="Y145" s="24" t="s">
        <v>249</v>
      </c>
      <c r="Z145" s="24" t="s">
        <v>249</v>
      </c>
      <c r="AA145" s="122" t="s">
        <v>138</v>
      </c>
    </row>
    <row r="146" spans="7:27" ht="12.75">
      <c r="G146" s="154"/>
      <c r="H146" s="119"/>
      <c r="I146" s="119"/>
      <c r="J146" s="120"/>
      <c r="K146" s="120"/>
      <c r="L146" s="121"/>
      <c r="X146" s="114"/>
      <c r="Y146" s="24" t="s">
        <v>250</v>
      </c>
      <c r="Z146" s="24" t="s">
        <v>250</v>
      </c>
      <c r="AA146" s="122" t="s">
        <v>156</v>
      </c>
    </row>
    <row r="147" spans="7:27" ht="12.75">
      <c r="G147" s="154"/>
      <c r="H147" s="119"/>
      <c r="I147" s="119"/>
      <c r="J147" s="120"/>
      <c r="K147" s="120"/>
      <c r="L147" s="121"/>
      <c r="X147" s="114"/>
      <c r="Y147" s="24" t="s">
        <v>251</v>
      </c>
      <c r="Z147" s="24" t="s">
        <v>251</v>
      </c>
      <c r="AA147" s="122" t="s">
        <v>139</v>
      </c>
    </row>
    <row r="148" spans="7:27" ht="12.75">
      <c r="G148" s="154"/>
      <c r="H148" s="119"/>
      <c r="I148" s="119"/>
      <c r="J148" s="120"/>
      <c r="K148" s="120"/>
      <c r="L148" s="121"/>
      <c r="X148" s="114"/>
      <c r="Y148" s="24" t="s">
        <v>252</v>
      </c>
      <c r="Z148" s="24" t="s">
        <v>252</v>
      </c>
      <c r="AA148" s="122" t="s">
        <v>157</v>
      </c>
    </row>
    <row r="149" spans="7:27" ht="12.75">
      <c r="G149" s="154"/>
      <c r="H149" s="119"/>
      <c r="I149" s="119"/>
      <c r="J149" s="120"/>
      <c r="K149" s="120"/>
      <c r="L149" s="121"/>
      <c r="X149" s="114"/>
      <c r="Y149" s="24"/>
      <c r="Z149" s="24"/>
      <c r="AA149" s="122"/>
    </row>
    <row r="150" spans="7:27" ht="12.75">
      <c r="G150" s="154"/>
      <c r="H150" s="119"/>
      <c r="I150" s="119"/>
      <c r="J150" s="120"/>
      <c r="K150" s="120"/>
      <c r="L150" s="121"/>
      <c r="X150" s="114" t="s">
        <v>262</v>
      </c>
      <c r="Y150" s="24" t="s">
        <v>124</v>
      </c>
      <c r="Z150" s="24" t="s">
        <v>124</v>
      </c>
      <c r="AA150" s="122" t="s">
        <v>124</v>
      </c>
    </row>
    <row r="151" spans="7:27" ht="12.75">
      <c r="G151" s="154"/>
      <c r="H151" s="119"/>
      <c r="I151" s="119"/>
      <c r="J151" s="120"/>
      <c r="K151" s="120"/>
      <c r="L151" s="121"/>
      <c r="X151" s="114"/>
      <c r="Y151" s="24" t="s">
        <v>237</v>
      </c>
      <c r="Z151" s="24" t="s">
        <v>237</v>
      </c>
      <c r="AA151" s="122" t="s">
        <v>125</v>
      </c>
    </row>
    <row r="152" spans="7:27" ht="12.75">
      <c r="G152" s="154"/>
      <c r="H152" s="119"/>
      <c r="I152" s="119"/>
      <c r="J152" s="120"/>
      <c r="K152" s="120"/>
      <c r="L152" s="121"/>
      <c r="X152" s="114"/>
      <c r="Y152" s="24" t="s">
        <v>238</v>
      </c>
      <c r="Z152" s="24" t="s">
        <v>238</v>
      </c>
      <c r="AA152" s="122" t="s">
        <v>126</v>
      </c>
    </row>
    <row r="153" spans="7:27" ht="12.75">
      <c r="G153" s="154"/>
      <c r="H153" s="119"/>
      <c r="I153" s="119"/>
      <c r="J153" s="120"/>
      <c r="K153" s="120"/>
      <c r="L153" s="121"/>
      <c r="X153" s="114"/>
      <c r="Y153" s="24" t="s">
        <v>239</v>
      </c>
      <c r="Z153" s="24" t="s">
        <v>239</v>
      </c>
      <c r="AA153" s="122" t="s">
        <v>127</v>
      </c>
    </row>
    <row r="154" spans="7:27" ht="12.75">
      <c r="G154" s="154"/>
      <c r="H154" s="119"/>
      <c r="I154" s="119"/>
      <c r="J154" s="120"/>
      <c r="K154" s="120"/>
      <c r="L154" s="121"/>
      <c r="X154" s="114"/>
      <c r="Y154" s="24" t="s">
        <v>240</v>
      </c>
      <c r="Z154" s="24" t="s">
        <v>240</v>
      </c>
      <c r="AA154" s="122" t="s">
        <v>128</v>
      </c>
    </row>
    <row r="155" spans="7:27" ht="12.75">
      <c r="G155" s="154"/>
      <c r="H155" s="119"/>
      <c r="I155" s="119"/>
      <c r="J155" s="120"/>
      <c r="K155" s="120"/>
      <c r="L155" s="121"/>
      <c r="X155" s="114"/>
      <c r="Y155" s="24" t="s">
        <v>241</v>
      </c>
      <c r="Z155" s="24" t="s">
        <v>241</v>
      </c>
      <c r="AA155" s="122" t="s">
        <v>129</v>
      </c>
    </row>
    <row r="156" spans="7:27" ht="12.75">
      <c r="G156" s="154"/>
      <c r="H156" s="119"/>
      <c r="I156" s="119"/>
      <c r="J156" s="120"/>
      <c r="K156" s="120"/>
      <c r="L156" s="121"/>
      <c r="X156" s="114"/>
      <c r="Y156" s="24" t="s">
        <v>242</v>
      </c>
      <c r="Z156" s="24" t="s">
        <v>242</v>
      </c>
      <c r="AA156" s="122" t="s">
        <v>130</v>
      </c>
    </row>
    <row r="157" spans="7:27" ht="13.5" thickBot="1">
      <c r="G157" s="155"/>
      <c r="H157" s="156"/>
      <c r="I157" s="156"/>
      <c r="J157" s="157"/>
      <c r="K157" s="157"/>
      <c r="L157" s="158"/>
      <c r="X157" s="114"/>
      <c r="Y157" s="24" t="s">
        <v>243</v>
      </c>
      <c r="Z157" s="24" t="s">
        <v>243</v>
      </c>
      <c r="AA157" s="122" t="s">
        <v>131</v>
      </c>
    </row>
    <row r="158" spans="7:27" ht="12.75">
      <c r="G158" s="60"/>
      <c r="H158" s="60"/>
      <c r="I158" s="60"/>
      <c r="J158" s="159"/>
      <c r="K158" s="159"/>
      <c r="L158" s="159"/>
      <c r="X158" s="114"/>
      <c r="Y158" s="24" t="s">
        <v>244</v>
      </c>
      <c r="Z158" s="24" t="s">
        <v>244</v>
      </c>
      <c r="AA158" s="122" t="s">
        <v>132</v>
      </c>
    </row>
    <row r="159" spans="24:27" ht="12.75">
      <c r="X159" s="114"/>
      <c r="Y159" s="24" t="s">
        <v>245</v>
      </c>
      <c r="Z159" s="24" t="s">
        <v>245</v>
      </c>
      <c r="AA159" s="122" t="s">
        <v>133</v>
      </c>
    </row>
    <row r="160" spans="24:27" ht="12.75">
      <c r="X160" s="114"/>
      <c r="Y160" s="24" t="s">
        <v>134</v>
      </c>
      <c r="Z160" s="24" t="s">
        <v>134</v>
      </c>
      <c r="AA160" s="122" t="s">
        <v>134</v>
      </c>
    </row>
    <row r="161" spans="24:27" ht="12.75">
      <c r="X161" s="114"/>
      <c r="Y161" s="24" t="s">
        <v>246</v>
      </c>
      <c r="Z161" s="24" t="s">
        <v>246</v>
      </c>
      <c r="AA161" s="122" t="s">
        <v>135</v>
      </c>
    </row>
    <row r="162" spans="24:27" ht="12.75">
      <c r="X162" s="114"/>
      <c r="Y162" s="24" t="s">
        <v>247</v>
      </c>
      <c r="Z162" s="24" t="s">
        <v>247</v>
      </c>
      <c r="AA162" s="122" t="s">
        <v>136</v>
      </c>
    </row>
    <row r="163" spans="24:27" ht="12.75">
      <c r="X163" s="114"/>
      <c r="Y163" s="24" t="s">
        <v>248</v>
      </c>
      <c r="Z163" s="24" t="s">
        <v>248</v>
      </c>
      <c r="AA163" s="122" t="s">
        <v>137</v>
      </c>
    </row>
    <row r="164" spans="24:27" ht="12.75">
      <c r="X164" s="114"/>
      <c r="Y164" s="24" t="s">
        <v>249</v>
      </c>
      <c r="Z164" s="24" t="s">
        <v>249</v>
      </c>
      <c r="AA164" s="122" t="s">
        <v>138</v>
      </c>
    </row>
    <row r="165" spans="24:31" ht="12.75">
      <c r="X165" s="114"/>
      <c r="Y165" s="24" t="s">
        <v>250</v>
      </c>
      <c r="Z165" s="24" t="s">
        <v>250</v>
      </c>
      <c r="AA165" s="122" t="s">
        <v>156</v>
      </c>
      <c r="AB165" s="114"/>
      <c r="AC165" s="24"/>
      <c r="AD165" s="24"/>
      <c r="AE165" s="122"/>
    </row>
    <row r="166" spans="24:27" ht="12.75">
      <c r="X166" s="114"/>
      <c r="Y166" s="24" t="s">
        <v>251</v>
      </c>
      <c r="Z166" s="24" t="s">
        <v>251</v>
      </c>
      <c r="AA166" s="122" t="s">
        <v>139</v>
      </c>
    </row>
    <row r="167" spans="24:27" ht="12.75">
      <c r="X167" s="114"/>
      <c r="Y167" s="24" t="s">
        <v>252</v>
      </c>
      <c r="Z167" s="24" t="s">
        <v>252</v>
      </c>
      <c r="AA167" s="122" t="s">
        <v>157</v>
      </c>
    </row>
    <row r="168" spans="24:27" ht="12.75">
      <c r="X168" s="114"/>
      <c r="Y168" s="24"/>
      <c r="Z168" s="24"/>
      <c r="AA168" s="122"/>
    </row>
    <row r="169" spans="24:27" ht="12.75">
      <c r="X169" s="114"/>
      <c r="Y169" s="24"/>
      <c r="Z169" s="24"/>
      <c r="AA169" s="122"/>
    </row>
    <row r="170" spans="24:27" ht="12.75">
      <c r="X170" s="114"/>
      <c r="Y170" s="24"/>
      <c r="Z170" s="24"/>
      <c r="AA170" s="122"/>
    </row>
    <row r="171" spans="24:27" ht="12.75">
      <c r="X171" s="114"/>
      <c r="Y171" s="24"/>
      <c r="Z171" s="24"/>
      <c r="AA171" s="122"/>
    </row>
    <row r="172" spans="24:27" ht="12.75">
      <c r="X172" s="114"/>
      <c r="Y172" s="24"/>
      <c r="Z172" s="24"/>
      <c r="AA172" s="122"/>
    </row>
    <row r="173" spans="24:27" ht="12.75">
      <c r="X173" s="114"/>
      <c r="Y173" s="122"/>
      <c r="Z173" s="24"/>
      <c r="AA173" s="122"/>
    </row>
    <row r="174" spans="24:27" ht="12.75">
      <c r="X174" s="114"/>
      <c r="Y174" s="24"/>
      <c r="Z174" s="24"/>
      <c r="AA174" s="122"/>
    </row>
    <row r="175" spans="24:27" ht="12.75">
      <c r="X175" s="114"/>
      <c r="Y175" s="24"/>
      <c r="Z175" s="24"/>
      <c r="AA175" s="122"/>
    </row>
    <row r="176" spans="24:27" ht="12.75">
      <c r="X176" s="114"/>
      <c r="Y176" s="24"/>
      <c r="Z176" s="24"/>
      <c r="AA176" s="122"/>
    </row>
    <row r="177" spans="24:27" ht="12.75">
      <c r="X177" s="114"/>
      <c r="Y177" s="24"/>
      <c r="Z177" s="24"/>
      <c r="AA177" s="122"/>
    </row>
    <row r="178" spans="24:27" ht="12.75">
      <c r="X178" s="114"/>
      <c r="Y178" s="143"/>
      <c r="Z178" s="143"/>
      <c r="AA178" s="122"/>
    </row>
    <row r="179" spans="24:27" ht="12.75">
      <c r="X179" s="114"/>
      <c r="Y179" s="24"/>
      <c r="Z179" s="143"/>
      <c r="AA179" s="122"/>
    </row>
    <row r="180" spans="24:27" ht="12.75">
      <c r="X180" s="114"/>
      <c r="Y180" s="143"/>
      <c r="Z180" s="143"/>
      <c r="AA180" s="122"/>
    </row>
    <row r="181" spans="24:27" ht="12.75">
      <c r="X181" s="114"/>
      <c r="Y181" s="143"/>
      <c r="Z181" s="143"/>
      <c r="AA181" s="122"/>
    </row>
    <row r="182" spans="24:27" ht="12.75">
      <c r="X182" s="114"/>
      <c r="Y182" s="24"/>
      <c r="Z182" s="143"/>
      <c r="AA182" s="122"/>
    </row>
    <row r="183" spans="24:27" ht="12.75">
      <c r="X183" s="114"/>
      <c r="Y183" s="24"/>
      <c r="Z183" s="24"/>
      <c r="AA183" s="122"/>
    </row>
    <row r="184" spans="24:27" ht="12.75">
      <c r="X184" s="114"/>
      <c r="Y184" s="24"/>
      <c r="Z184" s="143"/>
      <c r="AA184" s="122"/>
    </row>
    <row r="185" spans="24:27" ht="12.75">
      <c r="X185" s="114"/>
      <c r="Y185" s="24"/>
      <c r="Z185" s="143"/>
      <c r="AA185" s="122"/>
    </row>
    <row r="186" spans="24:27" ht="12.75">
      <c r="X186" s="114"/>
      <c r="Y186" s="24"/>
      <c r="Z186" s="143"/>
      <c r="AA186" s="122"/>
    </row>
    <row r="187" spans="24:27" ht="12.75">
      <c r="X187" s="114"/>
      <c r="Y187" s="24"/>
      <c r="Z187" s="24"/>
      <c r="AA187" s="122"/>
    </row>
    <row r="188" spans="24:27" ht="12.75">
      <c r="X188" s="114"/>
      <c r="Y188" s="24"/>
      <c r="Z188" s="24"/>
      <c r="AA188" s="122"/>
    </row>
    <row r="189" spans="24:27" ht="12.75">
      <c r="X189" s="114"/>
      <c r="Y189" s="24"/>
      <c r="Z189" s="24"/>
      <c r="AA189" s="122"/>
    </row>
    <row r="190" spans="24:27" ht="12.75">
      <c r="X190" s="114"/>
      <c r="Y190" s="24"/>
      <c r="Z190" s="24"/>
      <c r="AA190" s="122"/>
    </row>
    <row r="191" spans="24:27" ht="12.75">
      <c r="X191" s="114"/>
      <c r="Y191" s="24"/>
      <c r="Z191" s="24"/>
      <c r="AA191" s="122"/>
    </row>
    <row r="192" spans="24:27" ht="12.75">
      <c r="X192" s="114"/>
      <c r="Y192" s="24"/>
      <c r="Z192" s="24"/>
      <c r="AA192" s="122"/>
    </row>
    <row r="193" spans="24:27" ht="12.75">
      <c r="X193" s="114"/>
      <c r="Y193" s="24"/>
      <c r="Z193" s="24"/>
      <c r="AA193" s="122"/>
    </row>
    <row r="194" spans="24:27" ht="12.75">
      <c r="X194" s="114"/>
      <c r="Y194" s="24"/>
      <c r="Z194" s="24"/>
      <c r="AA194" s="122"/>
    </row>
    <row r="195" spans="24:27" ht="12.75">
      <c r="X195" s="114"/>
      <c r="Y195" s="24"/>
      <c r="Z195" s="24"/>
      <c r="AA195" s="122"/>
    </row>
    <row r="196" spans="24:27" ht="12.75">
      <c r="X196" s="114"/>
      <c r="Y196" s="24"/>
      <c r="Z196" s="24"/>
      <c r="AA196" s="122"/>
    </row>
    <row r="197" spans="24:27" ht="12.75">
      <c r="X197" s="114"/>
      <c r="Y197" s="24"/>
      <c r="Z197" s="24"/>
      <c r="AA197" s="122"/>
    </row>
    <row r="198" spans="24:27" ht="12.75">
      <c r="X198" s="114"/>
      <c r="Y198" s="24"/>
      <c r="Z198" s="24"/>
      <c r="AA198" s="122"/>
    </row>
    <row r="199" spans="24:27" ht="12.75">
      <c r="X199" s="114"/>
      <c r="Y199" s="24"/>
      <c r="Z199" s="24"/>
      <c r="AA199" s="122"/>
    </row>
    <row r="200" spans="24:27" ht="12.75">
      <c r="X200" s="114"/>
      <c r="Y200" s="24"/>
      <c r="Z200" s="24"/>
      <c r="AA200" s="122"/>
    </row>
    <row r="201" spans="24:27" ht="12.75">
      <c r="X201" s="114"/>
      <c r="Y201" s="24"/>
      <c r="Z201" s="24"/>
      <c r="AA201" s="122"/>
    </row>
    <row r="202" spans="24:27" ht="12.75">
      <c r="X202" s="114"/>
      <c r="Y202" s="24"/>
      <c r="Z202" s="24"/>
      <c r="AA202" s="122"/>
    </row>
    <row r="203" spans="24:27" ht="12.75">
      <c r="X203" s="114"/>
      <c r="Y203" s="24"/>
      <c r="Z203" s="24"/>
      <c r="AA203" s="122"/>
    </row>
    <row r="204" spans="24:27" ht="12.75">
      <c r="X204" s="114"/>
      <c r="Y204" s="24"/>
      <c r="Z204" s="143"/>
      <c r="AA204" s="122"/>
    </row>
    <row r="205" spans="24:27" ht="12.75">
      <c r="X205" s="114"/>
      <c r="Y205" s="24"/>
      <c r="Z205" s="143"/>
      <c r="AA205" s="122"/>
    </row>
    <row r="206" spans="24:27" ht="12.75">
      <c r="X206" s="114"/>
      <c r="Y206" s="24"/>
      <c r="Z206" s="24"/>
      <c r="AA206" s="122"/>
    </row>
    <row r="207" spans="24:27" ht="12.75">
      <c r="X207" s="114"/>
      <c r="Y207" s="24"/>
      <c r="Z207" s="24"/>
      <c r="AA207" s="122"/>
    </row>
    <row r="208" spans="24:27" ht="12.75">
      <c r="X208" s="114"/>
      <c r="Y208" s="24"/>
      <c r="Z208" s="24"/>
      <c r="AA208" s="122"/>
    </row>
    <row r="209" spans="24:27" ht="12.75">
      <c r="X209" s="114"/>
      <c r="Y209" s="24"/>
      <c r="Z209" s="24"/>
      <c r="AA209" s="122"/>
    </row>
    <row r="210" spans="24:27" ht="12.75">
      <c r="X210" s="114"/>
      <c r="Y210" s="24"/>
      <c r="Z210" s="24"/>
      <c r="AA210" s="122"/>
    </row>
    <row r="211" spans="24:27" ht="12.75">
      <c r="X211" s="114"/>
      <c r="Y211" s="24"/>
      <c r="Z211" s="24"/>
      <c r="AA211" s="122"/>
    </row>
    <row r="212" spans="24:27" ht="12.75">
      <c r="X212" s="114"/>
      <c r="Y212" s="24"/>
      <c r="Z212" s="24"/>
      <c r="AA212" s="122"/>
    </row>
    <row r="213" spans="24:27" ht="12.75">
      <c r="X213" s="114"/>
      <c r="Y213" s="24"/>
      <c r="Z213" s="24"/>
      <c r="AA213" s="122"/>
    </row>
    <row r="214" spans="24:27" ht="12.75">
      <c r="X214" s="114"/>
      <c r="Y214" s="24"/>
      <c r="Z214" s="24"/>
      <c r="AA214" s="122"/>
    </row>
    <row r="215" spans="24:27" ht="12.75">
      <c r="X215" s="114"/>
      <c r="Y215" s="24"/>
      <c r="Z215" s="24"/>
      <c r="AA215" s="122"/>
    </row>
    <row r="216" spans="24:27" ht="12.75">
      <c r="X216" s="114"/>
      <c r="Y216" s="24"/>
      <c r="Z216" s="24"/>
      <c r="AA216" s="122"/>
    </row>
    <row r="217" spans="24:27" ht="12.75">
      <c r="X217" s="114"/>
      <c r="Y217" s="24"/>
      <c r="Z217" s="24"/>
      <c r="AA217" s="122"/>
    </row>
    <row r="218" spans="24:27" ht="12.75">
      <c r="X218" s="114"/>
      <c r="Y218" s="24"/>
      <c r="Z218" s="24"/>
      <c r="AA218" s="122"/>
    </row>
    <row r="219" spans="24:27" ht="12.75">
      <c r="X219" s="114"/>
      <c r="Y219" s="24"/>
      <c r="Z219" s="24"/>
      <c r="AA219" s="122"/>
    </row>
    <row r="220" spans="24:27" ht="12.75">
      <c r="X220" s="114"/>
      <c r="Y220" s="24"/>
      <c r="Z220" s="24"/>
      <c r="AA220" s="122"/>
    </row>
    <row r="221" spans="24:27" ht="12.75">
      <c r="X221" s="114"/>
      <c r="Y221" s="24"/>
      <c r="Z221" s="24"/>
      <c r="AA221" s="122"/>
    </row>
    <row r="222" spans="24:27" ht="12.75">
      <c r="X222" s="114"/>
      <c r="Y222" s="122"/>
      <c r="Z222" s="24"/>
      <c r="AA222" s="122"/>
    </row>
    <row r="223" spans="24:27" ht="12.75">
      <c r="X223" s="114"/>
      <c r="Y223" s="24"/>
      <c r="Z223" s="24"/>
      <c r="AA223" s="122"/>
    </row>
    <row r="224" spans="24:27" ht="12.75">
      <c r="X224" s="114"/>
      <c r="Y224" s="24"/>
      <c r="Z224" s="24"/>
      <c r="AA224" s="122"/>
    </row>
    <row r="225" spans="24:27" ht="12.75">
      <c r="X225" s="114"/>
      <c r="Y225" s="24"/>
      <c r="Z225" s="24"/>
      <c r="AA225" s="122"/>
    </row>
    <row r="226" spans="24:27" ht="12.75">
      <c r="X226" s="114"/>
      <c r="Y226" s="24"/>
      <c r="Z226" s="24"/>
      <c r="AA226" s="122"/>
    </row>
    <row r="227" spans="24:27" ht="12.75">
      <c r="X227" s="114"/>
      <c r="Y227" s="24"/>
      <c r="Z227" s="24"/>
      <c r="AA227" s="122"/>
    </row>
    <row r="228" spans="24:27" ht="12.75">
      <c r="X228" s="114"/>
      <c r="AA228" s="160"/>
    </row>
    <row r="229" spans="24:27" ht="12.75">
      <c r="X229" s="114"/>
      <c r="AA229" s="160"/>
    </row>
    <row r="230" spans="24:27" ht="12.75">
      <c r="X230" s="114"/>
      <c r="AA230" s="160"/>
    </row>
    <row r="231" spans="24:27" ht="12.75">
      <c r="X231" s="114"/>
      <c r="AA231" s="160"/>
    </row>
    <row r="232" spans="24:27" ht="12.75">
      <c r="X232" s="114"/>
      <c r="Y232" s="161"/>
      <c r="Z232" s="161"/>
      <c r="AA232" s="162"/>
    </row>
    <row r="233" spans="24:27" ht="12.75">
      <c r="X233" s="163"/>
      <c r="Y233" s="161"/>
      <c r="Z233" s="161"/>
      <c r="AA233" s="162"/>
    </row>
    <row r="234" spans="24:27" ht="12.75">
      <c r="X234" s="163"/>
      <c r="Y234" s="161"/>
      <c r="Z234" s="161"/>
      <c r="AA234" s="162"/>
    </row>
    <row r="235" spans="24:27" ht="12.75">
      <c r="X235" s="163"/>
      <c r="Y235" s="161"/>
      <c r="Z235" s="161"/>
      <c r="AA235" s="162"/>
    </row>
    <row r="236" spans="24:27" ht="12.75">
      <c r="X236" s="163"/>
      <c r="Y236" s="161"/>
      <c r="Z236" s="161"/>
      <c r="AA236" s="162"/>
    </row>
    <row r="237" spans="24:27" ht="12.75">
      <c r="X237" s="163"/>
      <c r="Y237" s="161"/>
      <c r="Z237" s="161"/>
      <c r="AA237" s="162"/>
    </row>
    <row r="238" spans="24:27" ht="12.75">
      <c r="X238" s="163"/>
      <c r="Y238" s="161"/>
      <c r="Z238" s="161"/>
      <c r="AA238" s="162"/>
    </row>
    <row r="239" spans="24:27" ht="12.75">
      <c r="X239" s="163"/>
      <c r="Y239" s="161"/>
      <c r="Z239" s="161"/>
      <c r="AA239" s="162"/>
    </row>
    <row r="240" spans="24:27" ht="12.75">
      <c r="X240" s="163"/>
      <c r="Y240" s="161"/>
      <c r="Z240" s="161"/>
      <c r="AA240" s="162"/>
    </row>
    <row r="241" spans="24:27" ht="12.75">
      <c r="X241" s="163"/>
      <c r="Y241" s="6"/>
      <c r="Z241" s="6"/>
      <c r="AA241" s="164"/>
    </row>
    <row r="242" spans="24:27" ht="12.75">
      <c r="X242" s="165"/>
      <c r="Y242" s="6"/>
      <c r="Z242" s="6"/>
      <c r="AA242" s="164"/>
    </row>
    <row r="243" spans="24:27" ht="12.75">
      <c r="X243" s="165"/>
      <c r="Y243" s="6"/>
      <c r="Z243" s="6"/>
      <c r="AA243" s="164"/>
    </row>
    <row r="244" spans="24:27" ht="12.75">
      <c r="X244" s="114"/>
      <c r="Y244" s="24"/>
      <c r="Z244" s="24"/>
      <c r="AA244" s="122"/>
    </row>
    <row r="245" spans="24:27" ht="12.75">
      <c r="X245" s="114"/>
      <c r="Y245" s="24"/>
      <c r="Z245" s="24"/>
      <c r="AA245" s="122"/>
    </row>
    <row r="246" spans="24:27" ht="12.75">
      <c r="X246" s="114"/>
      <c r="Y246" s="24"/>
      <c r="Z246" s="24"/>
      <c r="AA246" s="122"/>
    </row>
    <row r="247" spans="24:27" ht="12.75">
      <c r="X247" s="114"/>
      <c r="Y247" s="24"/>
      <c r="Z247" s="24"/>
      <c r="AA247" s="122"/>
    </row>
    <row r="248" spans="24:27" ht="12.75">
      <c r="X248" s="114"/>
      <c r="Y248" s="24"/>
      <c r="Z248" s="24"/>
      <c r="AA248" s="122"/>
    </row>
    <row r="249" spans="24:27" ht="12.75">
      <c r="X249" s="114"/>
      <c r="Y249" s="24"/>
      <c r="Z249" s="24"/>
      <c r="AA249" s="122"/>
    </row>
    <row r="250" spans="24:27" ht="12.75">
      <c r="X250" s="114"/>
      <c r="Y250" s="24"/>
      <c r="Z250" s="24"/>
      <c r="AA250" s="122"/>
    </row>
    <row r="251" spans="24:27" ht="12.75">
      <c r="X251" s="114"/>
      <c r="Y251" s="143"/>
      <c r="Z251" s="143"/>
      <c r="AA251" s="143"/>
    </row>
    <row r="252" spans="24:27" ht="12.75">
      <c r="X252" s="114"/>
      <c r="Y252" s="24"/>
      <c r="Z252" s="24"/>
      <c r="AA252" s="122"/>
    </row>
    <row r="253" spans="24:27" ht="12.75">
      <c r="X253" s="114"/>
      <c r="Y253" s="24"/>
      <c r="Z253" s="24"/>
      <c r="AA253" s="122"/>
    </row>
    <row r="254" spans="24:27" ht="12.75">
      <c r="X254" s="114"/>
      <c r="Y254" s="24"/>
      <c r="Z254" s="24"/>
      <c r="AA254" s="122"/>
    </row>
    <row r="255" spans="24:27" ht="12.75">
      <c r="X255" s="114"/>
      <c r="Y255" s="24"/>
      <c r="Z255" s="24"/>
      <c r="AA255" s="122"/>
    </row>
    <row r="256" spans="24:27" ht="12.75">
      <c r="X256" s="114"/>
      <c r="Y256" s="24"/>
      <c r="Z256" s="24"/>
      <c r="AA256" s="122"/>
    </row>
    <row r="257" spans="24:27" ht="12.75">
      <c r="X257" s="114"/>
      <c r="Y257" s="24"/>
      <c r="Z257" s="24"/>
      <c r="AA257" s="122"/>
    </row>
    <row r="258" spans="24:27" ht="12.75">
      <c r="X258" s="114"/>
      <c r="Y258" s="24"/>
      <c r="Z258" s="24"/>
      <c r="AA258" s="122"/>
    </row>
    <row r="259" spans="24:27" ht="12.75">
      <c r="X259" s="114"/>
      <c r="Y259" s="24"/>
      <c r="Z259" s="24"/>
      <c r="AA259" s="122"/>
    </row>
    <row r="260" spans="24:27" ht="12.75">
      <c r="X260" s="114"/>
      <c r="Y260" s="24"/>
      <c r="Z260" s="24"/>
      <c r="AA260" s="122"/>
    </row>
    <row r="261" spans="24:27" ht="12.75">
      <c r="X261" s="114"/>
      <c r="Y261" s="24"/>
      <c r="Z261" s="24"/>
      <c r="AA261" s="122"/>
    </row>
    <row r="262" spans="24:27" ht="12.75">
      <c r="X262" s="114"/>
      <c r="Y262" s="24"/>
      <c r="Z262" s="24"/>
      <c r="AA262" s="122"/>
    </row>
    <row r="263" spans="24:27" ht="12.75">
      <c r="X263" s="114"/>
      <c r="Y263" s="24"/>
      <c r="Z263" s="24"/>
      <c r="AA263" s="122"/>
    </row>
    <row r="264" spans="24:27" ht="12.75">
      <c r="X264" s="114"/>
      <c r="Y264" s="24"/>
      <c r="Z264" s="24"/>
      <c r="AA264" s="122"/>
    </row>
    <row r="265" spans="24:27" ht="12.75">
      <c r="X265" s="114"/>
      <c r="Y265" s="24"/>
      <c r="Z265" s="24"/>
      <c r="AA265" s="122"/>
    </row>
    <row r="266" spans="24:27" ht="12.75">
      <c r="X266" s="114"/>
      <c r="Y266" s="24"/>
      <c r="Z266" s="24"/>
      <c r="AA266" s="122"/>
    </row>
    <row r="267" spans="24:27" ht="12.75">
      <c r="X267" s="114"/>
      <c r="Y267" s="143"/>
      <c r="Z267" s="143"/>
      <c r="AA267" s="122"/>
    </row>
    <row r="268" spans="25:27" ht="12.75">
      <c r="Y268" s="24"/>
      <c r="Z268" s="24"/>
      <c r="AA268" s="122"/>
    </row>
    <row r="269" spans="24:27" ht="12.75">
      <c r="X269" s="114"/>
      <c r="Y269" s="24"/>
      <c r="Z269" s="24"/>
      <c r="AA269" s="122"/>
    </row>
    <row r="270" spans="24:27" ht="12.75">
      <c r="X270" s="114"/>
      <c r="Y270" s="24"/>
      <c r="Z270" s="24"/>
      <c r="AA270" s="122"/>
    </row>
    <row r="271" spans="24:27" ht="12.75">
      <c r="X271" s="114"/>
      <c r="Y271" s="24"/>
      <c r="Z271" s="24"/>
      <c r="AA271" s="122"/>
    </row>
    <row r="272" spans="24:27" ht="12.75">
      <c r="X272" s="114"/>
      <c r="Y272" s="24"/>
      <c r="Z272" s="24"/>
      <c r="AA272" s="122"/>
    </row>
    <row r="273" spans="24:27" ht="12.75">
      <c r="X273" s="114"/>
      <c r="Y273" s="24"/>
      <c r="Z273" s="24"/>
      <c r="AA273" s="122"/>
    </row>
    <row r="274" spans="24:27" ht="12.75">
      <c r="X274" s="114"/>
      <c r="Y274" s="24"/>
      <c r="Z274" s="24"/>
      <c r="AA274" s="122"/>
    </row>
    <row r="275" spans="24:27" ht="12.75">
      <c r="X275" s="114"/>
      <c r="Y275" s="24"/>
      <c r="Z275" s="24"/>
      <c r="AA275" s="122"/>
    </row>
    <row r="276" spans="24:27" ht="12.75">
      <c r="X276" s="114"/>
      <c r="Y276" s="24"/>
      <c r="Z276" s="24"/>
      <c r="AA276" s="122"/>
    </row>
    <row r="277" spans="24:27" ht="12.75">
      <c r="X277" s="114"/>
      <c r="Y277" s="24"/>
      <c r="Z277" s="24"/>
      <c r="AA277" s="122"/>
    </row>
    <row r="278" spans="24:27" ht="12.75">
      <c r="X278" s="114"/>
      <c r="Y278" s="24"/>
      <c r="Z278" s="24"/>
      <c r="AA278" s="122"/>
    </row>
    <row r="279" spans="24:27" ht="13.5" thickBot="1">
      <c r="X279" s="129"/>
      <c r="Y279" s="33"/>
      <c r="Z279" s="33"/>
      <c r="AA279" s="130"/>
    </row>
  </sheetData>
  <sheetProtection password="F571" sheet="1" objects="1" scenarios="1"/>
  <mergeCells count="1">
    <mergeCell ref="AP5:AQ5"/>
  </mergeCells>
  <dataValidations count="1">
    <dataValidation allowBlank="1" showInputMessage="1" showErrorMessage="1" promptTitle="Type" prompt="S = Shape&#10;C = OLE Control" sqref="P6"/>
  </dataValidations>
  <printOptions/>
  <pageMargins left="0.25" right="0.25" top="0.25" bottom="0.23" header="0.25" footer="0.22"/>
  <pageSetup fitToHeight="0" fitToWidth="1" horizontalDpi="300" verticalDpi="300" orientation="portrait" scale="81" r:id="rId1"/>
</worksheet>
</file>

<file path=xl/worksheets/sheet4.xml><?xml version="1.0" encoding="utf-8"?>
<worksheet xmlns="http://schemas.openxmlformats.org/spreadsheetml/2006/main" xmlns:r="http://schemas.openxmlformats.org/officeDocument/2006/relationships">
  <sheetPr codeName="Cand"/>
  <dimension ref="B1:L21"/>
  <sheetViews>
    <sheetView showGridLines="0" showRowColHeaders="0" zoomScalePageLayoutView="0" workbookViewId="0" topLeftCell="A1">
      <selection activeCell="F5" sqref="F5"/>
    </sheetView>
  </sheetViews>
  <sheetFormatPr defaultColWidth="9.140625" defaultRowHeight="12.75"/>
  <cols>
    <col min="1" max="1" width="3.28125" style="0" customWidth="1"/>
    <col min="2" max="2" width="7.140625" style="0" customWidth="1"/>
    <col min="3" max="3" width="30.421875" style="0" customWidth="1"/>
    <col min="4" max="4" width="26.421875" style="0" customWidth="1"/>
    <col min="5" max="5" width="6.7109375" style="0" customWidth="1"/>
    <col min="6" max="6" width="51.8515625" style="0" customWidth="1"/>
    <col min="7" max="7" width="9.00390625" style="42" customWidth="1"/>
    <col min="8" max="9" width="11.421875" style="0" customWidth="1"/>
    <col min="10" max="10" width="14.57421875" style="0" customWidth="1"/>
  </cols>
  <sheetData>
    <row r="1" spans="3:12" ht="25.5">
      <c r="C1" s="22" t="str">
        <f>Bilinguism!Y11&amp;" "&amp;PRM_NIVEAU&amp;" "&amp;Bilinguism!Y12</f>
        <v>Effective Speaking Competition,  level</v>
      </c>
      <c r="E1" s="3"/>
      <c r="F1" s="3"/>
      <c r="H1" s="3"/>
      <c r="I1" s="3"/>
      <c r="J1" s="3"/>
      <c r="K1" s="3"/>
      <c r="L1" s="3"/>
    </row>
    <row r="2" spans="3:12" ht="15">
      <c r="C2" s="31" t="str">
        <f>Bilinguism!Y13&amp;" "&amp;formatdate(PRM_DATE)&amp;" "&amp;Bilinguism!Y14&amp;" "&amp;PRM_LIEU</f>
        <v>Held on 30/12/1899 at </v>
      </c>
      <c r="E2" s="3"/>
      <c r="F2" s="3"/>
      <c r="H2" s="3"/>
      <c r="I2" s="3"/>
      <c r="J2" s="3"/>
      <c r="K2" s="3"/>
      <c r="L2" s="3"/>
    </row>
    <row r="3" spans="2:12" ht="25.5" customHeight="1">
      <c r="B3" s="23"/>
      <c r="C3" s="23"/>
      <c r="E3" s="3"/>
      <c r="F3" s="3"/>
      <c r="H3" s="3"/>
      <c r="I3" s="3"/>
      <c r="J3" s="3"/>
      <c r="K3" s="3"/>
      <c r="L3" s="3"/>
    </row>
    <row r="4" ht="15">
      <c r="B4" s="41" t="str">
        <f>Bilinguism!Y66</f>
        <v>Speakers List</v>
      </c>
    </row>
    <row r="5" spans="2:10" ht="25.5">
      <c r="B5" s="210" t="s">
        <v>110</v>
      </c>
      <c r="C5" s="211" t="str">
        <f>Bilinguism!Y67</f>
        <v>Name</v>
      </c>
      <c r="D5" s="211" t="str">
        <f>Bilinguism!Y68</f>
        <v>Squadron/Region</v>
      </c>
      <c r="E5" s="210" t="str">
        <f>Bilinguism!Y69</f>
        <v>Lang.</v>
      </c>
      <c r="F5" s="210" t="str">
        <f>Bilinguism!Y70</f>
        <v>Select Topic or type in "Cadet Choice" and Topic</v>
      </c>
      <c r="G5" s="212" t="str">
        <f>Bilinguism!Y71</f>
        <v>Draw Sequence</v>
      </c>
      <c r="J5" s="201" t="str">
        <f>"00 - "&amp;Bilinguism!Y17</f>
        <v>00 - ALL SPEAKERS</v>
      </c>
    </row>
    <row r="6" spans="2:10" ht="12.75">
      <c r="B6" s="43">
        <v>1</v>
      </c>
      <c r="C6" s="69"/>
      <c r="D6" s="195"/>
      <c r="E6" s="70" t="s">
        <v>449</v>
      </c>
      <c r="F6" s="71"/>
      <c r="G6" s="72"/>
      <c r="J6" s="201" t="str">
        <f>TEXT(B6,"00")&amp;" - "&amp;C6</f>
        <v>01 - </v>
      </c>
    </row>
    <row r="7" spans="2:10" ht="12.75">
      <c r="B7" s="44">
        <v>2</v>
      </c>
      <c r="C7" s="73"/>
      <c r="D7" s="196"/>
      <c r="E7" s="74" t="s">
        <v>449</v>
      </c>
      <c r="F7" s="75"/>
      <c r="G7" s="76"/>
      <c r="J7" s="201" t="str">
        <f aca="true" t="shared" si="0" ref="J7:J20">TEXT(B7,"00")&amp;" - "&amp;C7</f>
        <v>02 - </v>
      </c>
    </row>
    <row r="8" spans="2:10" ht="12.75">
      <c r="B8" s="44">
        <v>3</v>
      </c>
      <c r="C8" s="73"/>
      <c r="D8" s="196"/>
      <c r="E8" s="74" t="s">
        <v>449</v>
      </c>
      <c r="F8" s="75"/>
      <c r="G8" s="76"/>
      <c r="J8" s="201" t="str">
        <f t="shared" si="0"/>
        <v>03 - </v>
      </c>
    </row>
    <row r="9" spans="2:10" ht="12.75">
      <c r="B9" s="44">
        <v>4</v>
      </c>
      <c r="C9" s="73"/>
      <c r="D9" s="196"/>
      <c r="E9" s="74" t="s">
        <v>449</v>
      </c>
      <c r="F9" s="75"/>
      <c r="G9" s="76"/>
      <c r="J9" s="201" t="str">
        <f t="shared" si="0"/>
        <v>04 - </v>
      </c>
    </row>
    <row r="10" spans="2:10" ht="12.75">
      <c r="B10" s="44">
        <v>5</v>
      </c>
      <c r="C10" s="73"/>
      <c r="D10" s="196"/>
      <c r="E10" s="74" t="s">
        <v>449</v>
      </c>
      <c r="F10" s="75"/>
      <c r="G10" s="76"/>
      <c r="J10" s="201" t="str">
        <f t="shared" si="0"/>
        <v>05 - </v>
      </c>
    </row>
    <row r="11" spans="2:10" ht="12.75">
      <c r="B11" s="44">
        <v>6</v>
      </c>
      <c r="C11" s="73"/>
      <c r="D11" s="196"/>
      <c r="E11" s="74" t="s">
        <v>449</v>
      </c>
      <c r="F11" s="75"/>
      <c r="G11" s="76"/>
      <c r="J11" s="201" t="str">
        <f t="shared" si="0"/>
        <v>06 - </v>
      </c>
    </row>
    <row r="12" spans="2:10" ht="12.75">
      <c r="B12" s="44">
        <v>7</v>
      </c>
      <c r="C12" s="73"/>
      <c r="D12" s="196"/>
      <c r="E12" s="74" t="s">
        <v>449</v>
      </c>
      <c r="F12" s="75"/>
      <c r="G12" s="76"/>
      <c r="J12" s="201" t="str">
        <f t="shared" si="0"/>
        <v>07 - </v>
      </c>
    </row>
    <row r="13" spans="2:10" ht="12.75">
      <c r="B13" s="44">
        <v>8</v>
      </c>
      <c r="C13" s="73"/>
      <c r="D13" s="196"/>
      <c r="E13" s="74" t="s">
        <v>449</v>
      </c>
      <c r="F13" s="75"/>
      <c r="G13" s="76"/>
      <c r="J13" s="201" t="str">
        <f t="shared" si="0"/>
        <v>08 - </v>
      </c>
    </row>
    <row r="14" spans="2:10" ht="12.75">
      <c r="B14" s="44">
        <v>9</v>
      </c>
      <c r="C14" s="73"/>
      <c r="D14" s="196"/>
      <c r="E14" s="74" t="s">
        <v>449</v>
      </c>
      <c r="F14" s="75"/>
      <c r="G14" s="76"/>
      <c r="J14" s="201" t="str">
        <f t="shared" si="0"/>
        <v>09 - </v>
      </c>
    </row>
    <row r="15" spans="2:10" ht="12.75">
      <c r="B15" s="44">
        <v>10</v>
      </c>
      <c r="C15" s="73"/>
      <c r="D15" s="196"/>
      <c r="E15" s="74" t="s">
        <v>449</v>
      </c>
      <c r="F15" s="75"/>
      <c r="G15" s="76"/>
      <c r="J15" s="201" t="str">
        <f t="shared" si="0"/>
        <v>10 - </v>
      </c>
    </row>
    <row r="16" spans="2:10" ht="12.75">
      <c r="B16" s="44">
        <v>11</v>
      </c>
      <c r="C16" s="73"/>
      <c r="D16" s="196"/>
      <c r="E16" s="74"/>
      <c r="F16" s="75"/>
      <c r="G16" s="76"/>
      <c r="J16" s="201" t="str">
        <f t="shared" si="0"/>
        <v>11 - </v>
      </c>
    </row>
    <row r="17" spans="2:10" ht="12.75">
      <c r="B17" s="44">
        <v>12</v>
      </c>
      <c r="C17" s="73"/>
      <c r="D17" s="196"/>
      <c r="E17" s="74"/>
      <c r="F17" s="75"/>
      <c r="G17" s="76"/>
      <c r="J17" s="201" t="str">
        <f t="shared" si="0"/>
        <v>12 - </v>
      </c>
    </row>
    <row r="18" spans="2:10" ht="12.75">
      <c r="B18" s="44">
        <v>13</v>
      </c>
      <c r="C18" s="73"/>
      <c r="D18" s="196"/>
      <c r="E18" s="74"/>
      <c r="F18" s="75"/>
      <c r="G18" s="76"/>
      <c r="J18" s="201" t="str">
        <f t="shared" si="0"/>
        <v>13 - </v>
      </c>
    </row>
    <row r="19" spans="2:10" ht="12.75">
      <c r="B19" s="44">
        <v>14</v>
      </c>
      <c r="C19" s="73"/>
      <c r="D19" s="196"/>
      <c r="E19" s="74"/>
      <c r="F19" s="75"/>
      <c r="G19" s="76"/>
      <c r="J19" s="201" t="str">
        <f t="shared" si="0"/>
        <v>14 - </v>
      </c>
    </row>
    <row r="20" spans="2:10" ht="12.75">
      <c r="B20" s="45">
        <v>15</v>
      </c>
      <c r="C20" s="77"/>
      <c r="D20" s="197"/>
      <c r="E20" s="78"/>
      <c r="F20" s="79"/>
      <c r="G20" s="80"/>
      <c r="J20" s="201" t="str">
        <f t="shared" si="0"/>
        <v>15 - </v>
      </c>
    </row>
    <row r="21" spans="3:6" ht="12.75">
      <c r="C21" s="30" t="str">
        <f>Bilinguism!Y72</f>
        <v>Number of speakers</v>
      </c>
      <c r="D21" s="25">
        <f>COUNTA(PRM_LISTE_CADET)</f>
        <v>0</v>
      </c>
      <c r="E21" s="1"/>
      <c r="F21" s="1"/>
    </row>
  </sheetData>
  <sheetProtection password="F571" sheet="1" objects="1" scenarios="1"/>
  <dataValidations count="2">
    <dataValidation type="list" allowBlank="1" showInputMessage="1" showErrorMessage="1" errorTitle="Topic" error="Please select a topic from the list." sqref="F6:F20">
      <formula1>PRM_LISTE_SUJET_PREP</formula1>
    </dataValidation>
    <dataValidation type="list" allowBlank="1" showInputMessage="1" showErrorMessage="1" errorTitle="Language" error="Please select a language code from the list." sqref="E6:E20">
      <formula1>"EN,FR"</formula1>
    </dataValidation>
  </dataValidations>
  <printOptions/>
  <pageMargins left="0.18" right="0.21" top="0.59" bottom="0.43" header="0.3" footer="0.21"/>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Chrono">
    <pageSetUpPr fitToPage="1"/>
  </sheetPr>
  <dimension ref="B1:T36"/>
  <sheetViews>
    <sheetView showGridLines="0" showRowColHeaders="0" zoomScalePageLayoutView="0" workbookViewId="0" topLeftCell="A1">
      <selection activeCell="H9" sqref="H9:I18"/>
    </sheetView>
  </sheetViews>
  <sheetFormatPr defaultColWidth="9.140625" defaultRowHeight="12.75"/>
  <cols>
    <col min="1" max="1" width="1.1484375" style="0" customWidth="1"/>
    <col min="2" max="2" width="4.7109375" style="0" customWidth="1"/>
    <col min="3" max="3" width="6.421875" style="0" customWidth="1"/>
    <col min="4" max="4" width="32.8515625" style="0" customWidth="1"/>
    <col min="5" max="6" width="5.7109375" style="0" customWidth="1"/>
    <col min="7" max="7" width="9.7109375" style="0" customWidth="1"/>
    <col min="8" max="9" width="5.7109375" style="0" customWidth="1"/>
    <col min="10" max="10" width="9.7109375" style="0" customWidth="1"/>
    <col min="11" max="12" width="7.28125" style="0" customWidth="1"/>
    <col min="13" max="13" width="11.140625" style="0" customWidth="1"/>
  </cols>
  <sheetData>
    <row r="1" spans="4:15" ht="25.5">
      <c r="D1" s="22" t="str">
        <f>Bilinguism!Y11&amp;" "&amp;PRM_NIVEAU&amp;" "&amp;Bilinguism!Y12</f>
        <v>Effective Speaking Competition,  level</v>
      </c>
      <c r="E1" s="3"/>
      <c r="F1" s="3"/>
      <c r="G1" s="3"/>
      <c r="H1" s="3"/>
      <c r="I1" s="3"/>
      <c r="J1" s="3"/>
      <c r="K1" s="3"/>
      <c r="L1" s="3"/>
      <c r="M1" s="3"/>
      <c r="N1" s="3"/>
      <c r="O1" s="3"/>
    </row>
    <row r="2" spans="4:15" ht="15">
      <c r="D2" s="31" t="str">
        <f>Bilinguism!Y13&amp;" "&amp;formatdate(PRM_DATE)&amp;" "&amp;Bilinguism!Y14&amp;" "&amp;PRM_LIEU</f>
        <v>Held on 30/12/1899 at </v>
      </c>
      <c r="E2" s="3"/>
      <c r="F2" s="3"/>
      <c r="G2" s="3"/>
      <c r="H2" s="3"/>
      <c r="I2" s="3"/>
      <c r="J2" s="3"/>
      <c r="K2" s="3"/>
      <c r="L2" s="3"/>
      <c r="M2" s="3"/>
      <c r="N2" s="3"/>
      <c r="O2" s="3"/>
    </row>
    <row r="3" spans="2:15" ht="25.5" customHeight="1">
      <c r="B3" s="23"/>
      <c r="C3" s="23"/>
      <c r="E3" s="3"/>
      <c r="F3" s="3"/>
      <c r="G3" s="3"/>
      <c r="H3" s="3"/>
      <c r="I3" s="3"/>
      <c r="J3" s="3"/>
      <c r="K3" s="3"/>
      <c r="L3" s="3"/>
      <c r="M3" s="3"/>
      <c r="N3" s="3"/>
      <c r="O3" s="3"/>
    </row>
    <row r="4" spans="2:16" ht="15.75" thickBot="1">
      <c r="B4" s="2" t="str">
        <f>Bilinguism!Y75</f>
        <v>TIMEKEEPER WORKSHEET</v>
      </c>
      <c r="C4" s="2"/>
      <c r="P4" s="11"/>
    </row>
    <row r="5" spans="2:18" ht="15.75" thickTop="1">
      <c r="B5" s="16"/>
      <c r="C5" s="32"/>
      <c r="D5" s="17"/>
      <c r="E5" s="447" t="str">
        <f>Bilinguism!Y9</f>
        <v>PREPARED SPEECH</v>
      </c>
      <c r="F5" s="448"/>
      <c r="G5" s="449"/>
      <c r="H5" s="447" t="str">
        <f>Bilinguism!Y10</f>
        <v>IMPROMPTU SPEECH</v>
      </c>
      <c r="I5" s="448"/>
      <c r="J5" s="453"/>
      <c r="K5" s="447" t="str">
        <f>Bilinguism!Y80</f>
        <v>TOTAL PENALTY</v>
      </c>
      <c r="L5" s="448"/>
      <c r="M5" s="457"/>
      <c r="N5" s="427" t="str">
        <f>Bilinguism!Y82</f>
        <v>Comments</v>
      </c>
      <c r="O5" s="428"/>
      <c r="P5" s="428"/>
      <c r="Q5" s="428"/>
      <c r="R5" s="429"/>
    </row>
    <row r="6" spans="2:18" ht="13.5" thickBot="1">
      <c r="B6" s="18"/>
      <c r="C6" s="19"/>
      <c r="D6" s="19"/>
      <c r="E6" s="450"/>
      <c r="F6" s="451"/>
      <c r="G6" s="452"/>
      <c r="H6" s="454"/>
      <c r="I6" s="455"/>
      <c r="J6" s="456"/>
      <c r="K6" s="458"/>
      <c r="L6" s="459"/>
      <c r="M6" s="460"/>
      <c r="N6" s="430"/>
      <c r="O6" s="431"/>
      <c r="P6" s="431"/>
      <c r="Q6" s="431"/>
      <c r="R6" s="432"/>
    </row>
    <row r="7" spans="2:18" ht="13.5" customHeight="1" thickTop="1">
      <c r="B7" s="21"/>
      <c r="C7" s="463" t="str">
        <f>Bilinguism!Y76</f>
        <v>SPEAKER</v>
      </c>
      <c r="D7" s="464"/>
      <c r="E7" s="470" t="str">
        <f>Bilinguism!Y77</f>
        <v>Duration</v>
      </c>
      <c r="F7" s="471"/>
      <c r="G7" s="93" t="str">
        <f>Bilinguism!Y81</f>
        <v>Faults</v>
      </c>
      <c r="H7" s="470" t="str">
        <f>Bilinguism!Y77</f>
        <v>Duration</v>
      </c>
      <c r="I7" s="471"/>
      <c r="J7" s="93" t="str">
        <f>Bilinguism!Y81</f>
        <v>Faults</v>
      </c>
      <c r="K7" s="470" t="str">
        <f>Bilinguism!Y77</f>
        <v>Duration</v>
      </c>
      <c r="L7" s="471"/>
      <c r="M7" s="93" t="str">
        <f>Bilinguism!Y81</f>
        <v>Faults</v>
      </c>
      <c r="N7" s="430"/>
      <c r="O7" s="431"/>
      <c r="P7" s="431"/>
      <c r="Q7" s="431"/>
      <c r="R7" s="432"/>
    </row>
    <row r="8" spans="2:18" ht="13.5" thickBot="1">
      <c r="B8" s="20"/>
      <c r="C8" s="465"/>
      <c r="D8" s="466"/>
      <c r="E8" s="170" t="str">
        <f>Bilinguism!Y79</f>
        <v>min</v>
      </c>
      <c r="F8" s="171" t="str">
        <f>Bilinguism!Y78</f>
        <v>sec</v>
      </c>
      <c r="G8" s="172" t="str">
        <f>"("&amp;Bilinguism!Y83&amp;" "&amp;PRM_PREP_PEN_MAX&amp;")"</f>
        <v>(Max. of 7)</v>
      </c>
      <c r="H8" s="170" t="str">
        <f>Bilinguism!Y79</f>
        <v>min</v>
      </c>
      <c r="I8" s="171" t="str">
        <f>Bilinguism!Y78</f>
        <v>sec</v>
      </c>
      <c r="J8" s="172" t="str">
        <f>"("&amp;Bilinguism!Y83&amp;" "&amp;PRM_IMPRO_PEN_MAX&amp;")"</f>
        <v>(Max. of 3)</v>
      </c>
      <c r="K8" s="170" t="str">
        <f>Bilinguism!Y79</f>
        <v>min</v>
      </c>
      <c r="L8" s="171" t="str">
        <f>Bilinguism!Y78</f>
        <v>sec</v>
      </c>
      <c r="M8" s="173" t="str">
        <f>"("&amp;Bilinguism!Y83&amp;" "&amp;PRM_PREP_PEN_MAX+PRM_IMPRO_PEN_MAX&amp;")"</f>
        <v>(Max. of 10)</v>
      </c>
      <c r="N8" s="433"/>
      <c r="O8" s="434"/>
      <c r="P8" s="434"/>
      <c r="Q8" s="434"/>
      <c r="R8" s="435"/>
    </row>
    <row r="9" spans="2:18" ht="21.75" customHeight="1" thickTop="1">
      <c r="B9" s="13">
        <v>1</v>
      </c>
      <c r="C9" s="442">
        <f aca="true" t="shared" si="0" ref="C9:C23">IF(B9&gt;PRM_NB_CANDIDAT,"",VLOOKUP(B9,PRM_TABLE_CADET,2))</f>
      </c>
      <c r="D9" s="443"/>
      <c r="E9" s="84"/>
      <c r="F9" s="87"/>
      <c r="G9" s="26">
        <f aca="true" t="shared" si="1" ref="G9:G23">IF(B9&gt;PRM_NB_CANDIDAT,"",IF(ISBLANK(E9),0,MIN(PRM_PREP_PEN_MAX,CEILING((MAX(0,PRM_PREP_DUREE_MIN-(E9*60+F9))+MAX(0,(E9*60+F9)-PRM_PREP_DUREE_MAX))/PRM_PREP_TRANCHE,1))))</f>
      </c>
      <c r="H9" s="84"/>
      <c r="I9" s="87"/>
      <c r="J9" s="26">
        <f aca="true" t="shared" si="2" ref="J9:J23">IF(B9&gt;PRM_NB_CANDIDAT,"",IF(ISBLANK(H9),0,MIN(PRM_IMPRO_PEN_MAX,CEILING((MAX(0,PRM_IMPRO_DUREE_MIN-(H9*60+I9))+MAX(0,(H9*60+I9)-PRM_IMPRO_DUREE_MAX))/PRM_IMPRO_TRANCHE,1))))</f>
      </c>
      <c r="K9" s="81">
        <f aca="true" t="shared" si="3" ref="K9:K23">IF(B9&gt;PRM_NB_CANDIDAT,"",FLOOR(((E9+H9)*60+F9+I9)/60,1))</f>
      </c>
      <c r="L9" s="90">
        <f aca="true" t="shared" si="4" ref="L9:L23">IF(B9&gt;PRM_NB_CANDIDAT,"",MOD(((E9+H9)*60+F9+I9),60))</f>
      </c>
      <c r="M9" s="29">
        <f>IF(B9&gt;PRM_NB_CANDIDAT,"",G9+J9)</f>
      </c>
      <c r="N9" s="436"/>
      <c r="O9" s="437"/>
      <c r="P9" s="437"/>
      <c r="Q9" s="437"/>
      <c r="R9" s="438"/>
    </row>
    <row r="10" spans="2:18" ht="21.75" customHeight="1">
      <c r="B10" s="14">
        <v>2</v>
      </c>
      <c r="C10" s="444">
        <f t="shared" si="0"/>
      </c>
      <c r="D10" s="445"/>
      <c r="E10" s="85"/>
      <c r="F10" s="88"/>
      <c r="G10" s="27">
        <f t="shared" si="1"/>
      </c>
      <c r="H10" s="85"/>
      <c r="I10" s="88"/>
      <c r="J10" s="27">
        <f t="shared" si="2"/>
      </c>
      <c r="K10" s="82">
        <f t="shared" si="3"/>
      </c>
      <c r="L10" s="91">
        <f t="shared" si="4"/>
      </c>
      <c r="M10" s="27">
        <f aca="true" t="shared" si="5" ref="M10:M23">IF(B10&gt;PRM_NB_CANDIDAT,"",G10+J10)</f>
      </c>
      <c r="N10" s="439"/>
      <c r="O10" s="440"/>
      <c r="P10" s="440"/>
      <c r="Q10" s="440"/>
      <c r="R10" s="441"/>
    </row>
    <row r="11" spans="2:18" ht="21.75" customHeight="1">
      <c r="B11" s="14">
        <v>3</v>
      </c>
      <c r="C11" s="444">
        <f t="shared" si="0"/>
      </c>
      <c r="D11" s="445"/>
      <c r="E11" s="85"/>
      <c r="F11" s="88"/>
      <c r="G11" s="27">
        <f t="shared" si="1"/>
      </c>
      <c r="H11" s="85"/>
      <c r="I11" s="88"/>
      <c r="J11" s="27">
        <f t="shared" si="2"/>
      </c>
      <c r="K11" s="82">
        <f t="shared" si="3"/>
      </c>
      <c r="L11" s="91">
        <f t="shared" si="4"/>
      </c>
      <c r="M11" s="27">
        <f t="shared" si="5"/>
      </c>
      <c r="N11" s="439"/>
      <c r="O11" s="440"/>
      <c r="P11" s="440"/>
      <c r="Q11" s="440"/>
      <c r="R11" s="441"/>
    </row>
    <row r="12" spans="2:18" ht="21.75" customHeight="1">
      <c r="B12" s="14">
        <v>4</v>
      </c>
      <c r="C12" s="444">
        <f t="shared" si="0"/>
      </c>
      <c r="D12" s="445"/>
      <c r="E12" s="85"/>
      <c r="F12" s="88"/>
      <c r="G12" s="27">
        <f t="shared" si="1"/>
      </c>
      <c r="H12" s="85"/>
      <c r="I12" s="88"/>
      <c r="J12" s="27">
        <f t="shared" si="2"/>
      </c>
      <c r="K12" s="82">
        <f t="shared" si="3"/>
      </c>
      <c r="L12" s="91">
        <f t="shared" si="4"/>
      </c>
      <c r="M12" s="27">
        <f t="shared" si="5"/>
      </c>
      <c r="N12" s="439"/>
      <c r="O12" s="440"/>
      <c r="P12" s="440"/>
      <c r="Q12" s="440"/>
      <c r="R12" s="441"/>
    </row>
    <row r="13" spans="2:18" ht="21.75" customHeight="1">
      <c r="B13" s="14">
        <v>5</v>
      </c>
      <c r="C13" s="444">
        <f t="shared" si="0"/>
      </c>
      <c r="D13" s="445"/>
      <c r="E13" s="85"/>
      <c r="F13" s="88"/>
      <c r="G13" s="27">
        <f t="shared" si="1"/>
      </c>
      <c r="H13" s="85"/>
      <c r="I13" s="88"/>
      <c r="J13" s="27">
        <f t="shared" si="2"/>
      </c>
      <c r="K13" s="82">
        <f t="shared" si="3"/>
      </c>
      <c r="L13" s="91">
        <f t="shared" si="4"/>
      </c>
      <c r="M13" s="27">
        <f t="shared" si="5"/>
      </c>
      <c r="N13" s="439"/>
      <c r="O13" s="440"/>
      <c r="P13" s="440"/>
      <c r="Q13" s="440"/>
      <c r="R13" s="441"/>
    </row>
    <row r="14" spans="2:18" ht="21.75" customHeight="1">
      <c r="B14" s="14">
        <v>6</v>
      </c>
      <c r="C14" s="444">
        <f t="shared" si="0"/>
      </c>
      <c r="D14" s="445"/>
      <c r="E14" s="85"/>
      <c r="F14" s="88"/>
      <c r="G14" s="27">
        <f t="shared" si="1"/>
      </c>
      <c r="H14" s="85"/>
      <c r="I14" s="88"/>
      <c r="J14" s="27">
        <f t="shared" si="2"/>
      </c>
      <c r="K14" s="82">
        <f t="shared" si="3"/>
      </c>
      <c r="L14" s="91">
        <f t="shared" si="4"/>
      </c>
      <c r="M14" s="27">
        <f t="shared" si="5"/>
      </c>
      <c r="N14" s="439"/>
      <c r="O14" s="440"/>
      <c r="P14" s="440"/>
      <c r="Q14" s="440"/>
      <c r="R14" s="441"/>
    </row>
    <row r="15" spans="2:18" ht="21.75" customHeight="1">
      <c r="B15" s="14">
        <v>7</v>
      </c>
      <c r="C15" s="444">
        <f t="shared" si="0"/>
      </c>
      <c r="D15" s="445"/>
      <c r="E15" s="85"/>
      <c r="F15" s="88"/>
      <c r="G15" s="27">
        <f t="shared" si="1"/>
      </c>
      <c r="H15" s="85"/>
      <c r="I15" s="88"/>
      <c r="J15" s="27">
        <f t="shared" si="2"/>
      </c>
      <c r="K15" s="82">
        <f t="shared" si="3"/>
      </c>
      <c r="L15" s="91">
        <f t="shared" si="4"/>
      </c>
      <c r="M15" s="27">
        <f t="shared" si="5"/>
      </c>
      <c r="N15" s="439"/>
      <c r="O15" s="440"/>
      <c r="P15" s="440"/>
      <c r="Q15" s="440"/>
      <c r="R15" s="441"/>
    </row>
    <row r="16" spans="2:18" ht="21.75" customHeight="1">
      <c r="B16" s="14">
        <v>8</v>
      </c>
      <c r="C16" s="444">
        <f t="shared" si="0"/>
      </c>
      <c r="D16" s="445"/>
      <c r="E16" s="85"/>
      <c r="F16" s="88"/>
      <c r="G16" s="27">
        <f t="shared" si="1"/>
      </c>
      <c r="H16" s="85"/>
      <c r="I16" s="88"/>
      <c r="J16" s="27">
        <f t="shared" si="2"/>
      </c>
      <c r="K16" s="82">
        <f t="shared" si="3"/>
      </c>
      <c r="L16" s="91">
        <f t="shared" si="4"/>
      </c>
      <c r="M16" s="27">
        <f t="shared" si="5"/>
      </c>
      <c r="N16" s="439"/>
      <c r="O16" s="440"/>
      <c r="P16" s="440"/>
      <c r="Q16" s="440"/>
      <c r="R16" s="441"/>
    </row>
    <row r="17" spans="2:18" ht="21.75" customHeight="1">
      <c r="B17" s="14">
        <v>9</v>
      </c>
      <c r="C17" s="444">
        <f t="shared" si="0"/>
      </c>
      <c r="D17" s="445"/>
      <c r="E17" s="85"/>
      <c r="F17" s="88"/>
      <c r="G17" s="27">
        <f t="shared" si="1"/>
      </c>
      <c r="H17" s="85"/>
      <c r="I17" s="88"/>
      <c r="J17" s="27">
        <f t="shared" si="2"/>
      </c>
      <c r="K17" s="82">
        <f t="shared" si="3"/>
      </c>
      <c r="L17" s="91">
        <f t="shared" si="4"/>
      </c>
      <c r="M17" s="27">
        <f t="shared" si="5"/>
      </c>
      <c r="N17" s="439"/>
      <c r="O17" s="440"/>
      <c r="P17" s="440"/>
      <c r="Q17" s="440"/>
      <c r="R17" s="441"/>
    </row>
    <row r="18" spans="2:18" ht="21.75" customHeight="1">
      <c r="B18" s="14">
        <v>10</v>
      </c>
      <c r="C18" s="444">
        <f t="shared" si="0"/>
      </c>
      <c r="D18" s="445"/>
      <c r="E18" s="85"/>
      <c r="F18" s="88"/>
      <c r="G18" s="27">
        <f t="shared" si="1"/>
      </c>
      <c r="H18" s="85"/>
      <c r="I18" s="88"/>
      <c r="J18" s="27">
        <f t="shared" si="2"/>
      </c>
      <c r="K18" s="82">
        <f t="shared" si="3"/>
      </c>
      <c r="L18" s="91">
        <f t="shared" si="4"/>
      </c>
      <c r="M18" s="27">
        <f t="shared" si="5"/>
      </c>
      <c r="N18" s="439"/>
      <c r="O18" s="440"/>
      <c r="P18" s="440"/>
      <c r="Q18" s="440"/>
      <c r="R18" s="441"/>
    </row>
    <row r="19" spans="2:18" ht="21.75" customHeight="1">
      <c r="B19" s="14">
        <v>11</v>
      </c>
      <c r="C19" s="444">
        <f t="shared" si="0"/>
      </c>
      <c r="D19" s="445"/>
      <c r="E19" s="85"/>
      <c r="F19" s="88"/>
      <c r="G19" s="27">
        <f t="shared" si="1"/>
      </c>
      <c r="H19" s="85"/>
      <c r="I19" s="88"/>
      <c r="J19" s="27">
        <f t="shared" si="2"/>
      </c>
      <c r="K19" s="82">
        <f t="shared" si="3"/>
      </c>
      <c r="L19" s="91">
        <f t="shared" si="4"/>
      </c>
      <c r="M19" s="27">
        <f t="shared" si="5"/>
      </c>
      <c r="N19" s="439"/>
      <c r="O19" s="440"/>
      <c r="P19" s="440"/>
      <c r="Q19" s="440"/>
      <c r="R19" s="441"/>
    </row>
    <row r="20" spans="2:18" ht="21.75" customHeight="1">
      <c r="B20" s="14">
        <v>12</v>
      </c>
      <c r="C20" s="444">
        <f t="shared" si="0"/>
      </c>
      <c r="D20" s="445"/>
      <c r="E20" s="85"/>
      <c r="F20" s="88"/>
      <c r="G20" s="27">
        <f t="shared" si="1"/>
      </c>
      <c r="H20" s="85"/>
      <c r="I20" s="88"/>
      <c r="J20" s="27">
        <f t="shared" si="2"/>
      </c>
      <c r="K20" s="82">
        <f t="shared" si="3"/>
      </c>
      <c r="L20" s="91">
        <f t="shared" si="4"/>
      </c>
      <c r="M20" s="27">
        <f t="shared" si="5"/>
      </c>
      <c r="N20" s="439"/>
      <c r="O20" s="440"/>
      <c r="P20" s="440"/>
      <c r="Q20" s="440"/>
      <c r="R20" s="441"/>
    </row>
    <row r="21" spans="2:18" ht="21.75" customHeight="1">
      <c r="B21" s="14">
        <v>13</v>
      </c>
      <c r="C21" s="444">
        <f t="shared" si="0"/>
      </c>
      <c r="D21" s="445"/>
      <c r="E21" s="85"/>
      <c r="F21" s="88"/>
      <c r="G21" s="27">
        <f t="shared" si="1"/>
      </c>
      <c r="H21" s="85"/>
      <c r="I21" s="88"/>
      <c r="J21" s="27">
        <f t="shared" si="2"/>
      </c>
      <c r="K21" s="82">
        <f t="shared" si="3"/>
      </c>
      <c r="L21" s="91">
        <f t="shared" si="4"/>
      </c>
      <c r="M21" s="27">
        <f t="shared" si="5"/>
      </c>
      <c r="N21" s="439"/>
      <c r="O21" s="440"/>
      <c r="P21" s="440"/>
      <c r="Q21" s="440"/>
      <c r="R21" s="441"/>
    </row>
    <row r="22" spans="2:18" ht="21.75" customHeight="1">
      <c r="B22" s="14">
        <v>14</v>
      </c>
      <c r="C22" s="444">
        <f t="shared" si="0"/>
      </c>
      <c r="D22" s="445"/>
      <c r="E22" s="85"/>
      <c r="F22" s="88"/>
      <c r="G22" s="27">
        <f t="shared" si="1"/>
      </c>
      <c r="H22" s="85"/>
      <c r="I22" s="88"/>
      <c r="J22" s="27">
        <f t="shared" si="2"/>
      </c>
      <c r="K22" s="82">
        <f t="shared" si="3"/>
      </c>
      <c r="L22" s="91">
        <f t="shared" si="4"/>
      </c>
      <c r="M22" s="27">
        <f t="shared" si="5"/>
      </c>
      <c r="N22" s="439"/>
      <c r="O22" s="440"/>
      <c r="P22" s="440"/>
      <c r="Q22" s="440"/>
      <c r="R22" s="441"/>
    </row>
    <row r="23" spans="2:18" ht="21.75" customHeight="1" thickBot="1">
      <c r="B23" s="15">
        <v>15</v>
      </c>
      <c r="C23" s="467">
        <f t="shared" si="0"/>
      </c>
      <c r="D23" s="468"/>
      <c r="E23" s="86"/>
      <c r="F23" s="89"/>
      <c r="G23" s="28">
        <f t="shared" si="1"/>
      </c>
      <c r="H23" s="86"/>
      <c r="I23" s="89"/>
      <c r="J23" s="28">
        <f t="shared" si="2"/>
      </c>
      <c r="K23" s="83">
        <f t="shared" si="3"/>
      </c>
      <c r="L23" s="92">
        <f t="shared" si="4"/>
      </c>
      <c r="M23" s="28">
        <f t="shared" si="5"/>
      </c>
      <c r="N23" s="424"/>
      <c r="O23" s="425"/>
      <c r="P23" s="425"/>
      <c r="Q23" s="425"/>
      <c r="R23" s="426"/>
    </row>
    <row r="24" ht="6.75" customHeight="1" thickTop="1"/>
    <row r="25" spans="3:6" ht="12.75" customHeight="1">
      <c r="C25" s="446" t="str">
        <f>Bilinguism!Y15</f>
        <v>I certify this copy conforms to my observations of the competition</v>
      </c>
      <c r="D25" s="446"/>
      <c r="F25" s="34"/>
    </row>
    <row r="26" spans="2:18" ht="13.5" thickBot="1">
      <c r="B26" s="34"/>
      <c r="C26" s="446"/>
      <c r="D26" s="446"/>
      <c r="E26" s="472"/>
      <c r="F26" s="472"/>
      <c r="G26" s="472"/>
      <c r="H26" s="472"/>
      <c r="I26" s="472"/>
      <c r="J26" s="24"/>
      <c r="K26" s="472"/>
      <c r="L26" s="472"/>
      <c r="M26" s="472"/>
      <c r="N26" s="472"/>
      <c r="O26" s="24"/>
      <c r="P26" s="472"/>
      <c r="Q26" s="472"/>
      <c r="R26" s="472"/>
    </row>
    <row r="27" spans="5:18" ht="17.25" customHeight="1" thickBot="1">
      <c r="E27" s="469" t="str">
        <f>IF(ISBLANK(PRM_CHRONO1),Bilinguism!Y26&amp;" 1",PRM_CHRONO1)</f>
        <v>Timekeeper 1</v>
      </c>
      <c r="F27" s="469"/>
      <c r="G27" s="469"/>
      <c r="H27" s="469"/>
      <c r="I27" s="469"/>
      <c r="J27" s="174"/>
      <c r="K27" s="474" t="str">
        <f>IF(ISBLANK(PRM_CHRONO2),Bilinguism!Y26&amp;" 2",PRM_CHRONO2)</f>
        <v>Timekeeper 2</v>
      </c>
      <c r="L27" s="474"/>
      <c r="M27" s="474"/>
      <c r="N27" s="474"/>
      <c r="O27" s="205"/>
      <c r="P27" s="473" t="str">
        <f>Bilinguism!Y16</f>
        <v>Date</v>
      </c>
      <c r="Q27" s="473"/>
      <c r="R27" s="473"/>
    </row>
    <row r="28" spans="2:18" ht="15.75">
      <c r="B28" s="166" t="str">
        <f>Bilinguism!Y85</f>
        <v>Instructions for the Timekeeper</v>
      </c>
      <c r="C28" s="167"/>
      <c r="D28" s="167"/>
      <c r="E28" s="167"/>
      <c r="F28" s="167"/>
      <c r="G28" s="167"/>
      <c r="H28" s="167"/>
      <c r="I28" s="167"/>
      <c r="J28" s="167"/>
      <c r="K28" s="167"/>
      <c r="L28" s="167"/>
      <c r="M28" s="167"/>
      <c r="N28" s="167"/>
      <c r="O28" s="167"/>
      <c r="P28" s="167"/>
      <c r="Q28" s="167"/>
      <c r="R28" s="168"/>
    </row>
    <row r="29" spans="2:18" ht="12.75">
      <c r="B29" s="461" t="str">
        <f>Bilinguism!Y7&amp;":"</f>
        <v>Prepared:</v>
      </c>
      <c r="C29" s="462"/>
      <c r="D29" s="24" t="str">
        <f>formatsec2min(PRM_PREP_DUREE_MAX-60)&amp;Bilinguism!Y84&amp;". . . . . . . . . . . . . . . . . . . . . . ."</f>
        <v>5:00 In the speech: show. . . . . . . . . . . . . . . . . . . . . . .</v>
      </c>
      <c r="E29" s="176" t="str">
        <f>Bilinguism!Y89</f>
        <v>1 minute</v>
      </c>
      <c r="F29" s="24"/>
      <c r="G29" s="24"/>
      <c r="H29" s="24"/>
      <c r="I29" s="179" t="str">
        <f>Bilinguism!Y8&amp;":"</f>
        <v>Impromptu:</v>
      </c>
      <c r="J29" s="24" t="str">
        <f>formatsec2min(PRM_IMPRO_DUREE_MAX-60)&amp;Bilinguism!Y84&amp;". . . . . . . . . . . . . . . . . . . . . . ."</f>
        <v>2:00 In the speech: show. . . . . . . . . . . . . . . . . . . . . . .</v>
      </c>
      <c r="L29" s="24"/>
      <c r="M29" s="24"/>
      <c r="N29" s="176" t="str">
        <f>Bilinguism!Y89</f>
        <v>1 minute</v>
      </c>
      <c r="O29" s="24"/>
      <c r="P29" s="24"/>
      <c r="Q29" s="24"/>
      <c r="R29" s="122"/>
    </row>
    <row r="30" spans="2:20" ht="12.75">
      <c r="B30" s="114"/>
      <c r="C30" s="24"/>
      <c r="D30" s="24" t="str">
        <f>formatsec2min(PRM_PREP_DUREE_MAX-30)&amp;Bilinguism!Y84&amp;". . . . . . . . . . . . . . . . . . . . . . ."</f>
        <v>5:30 In the speech: show. . . . . . . . . . . . . . . . . . . . . . .</v>
      </c>
      <c r="E30" s="176" t="str">
        <f>Bilinguism!Y88</f>
        <v>30 seconds</v>
      </c>
      <c r="F30" s="24"/>
      <c r="G30" s="24"/>
      <c r="H30" s="24"/>
      <c r="I30" s="24"/>
      <c r="J30" s="24" t="str">
        <f>formatsec2min(PRM_IMPRO_DUREE_MAX-30)&amp;Bilinguism!Y84&amp;". . . . . . . . . . . . . . . . . . . . . . ."</f>
        <v>2:30 In the speech: show. . . . . . . . . . . . . . . . . . . . . . .</v>
      </c>
      <c r="L30" s="24"/>
      <c r="M30" s="24"/>
      <c r="N30" s="176" t="str">
        <f>Bilinguism!Y88</f>
        <v>30 seconds</v>
      </c>
      <c r="O30" s="24"/>
      <c r="P30" s="24"/>
      <c r="Q30" s="24"/>
      <c r="R30" s="122"/>
      <c r="S30" s="24"/>
      <c r="T30" s="24"/>
    </row>
    <row r="31" spans="2:20" ht="13.5" thickBot="1">
      <c r="B31" s="129"/>
      <c r="C31" s="33"/>
      <c r="D31" s="33" t="str">
        <f>formatsec2min(PRM_PREP_DUREE_MAX)&amp;Bilinguism!Y84&amp;". . . . . . . . . . . . . . . . . . . . . . ."</f>
        <v>6:00 In the speech: show. . . . . . . . . . . . . . . . . . . . . . .</v>
      </c>
      <c r="E31" s="177" t="str">
        <f>Bilinguism!Y90</f>
        <v>Time Elapsed</v>
      </c>
      <c r="F31" s="33"/>
      <c r="G31" s="33"/>
      <c r="H31" s="33"/>
      <c r="I31" s="33"/>
      <c r="J31" s="33" t="str">
        <f>formatsec2min(PRM_IMPRO_DUREE_MAX)&amp;Bilinguism!Y84&amp;". . . . . . . . . . . . . . . . . . . . . . ."</f>
        <v>3:00 In the speech: show. . . . . . . . . . . . . . . . . . . . . . .</v>
      </c>
      <c r="K31" s="33"/>
      <c r="L31" s="33"/>
      <c r="M31" s="33"/>
      <c r="N31" s="177" t="str">
        <f>Bilinguism!Y90</f>
        <v>Time Elapsed</v>
      </c>
      <c r="O31" s="33"/>
      <c r="P31" s="33"/>
      <c r="Q31" s="33"/>
      <c r="R31" s="130"/>
      <c r="S31" s="24"/>
      <c r="T31" s="24"/>
    </row>
    <row r="32" spans="2:20" ht="13.5" hidden="1" thickBot="1">
      <c r="B32" s="129"/>
      <c r="C32" s="33"/>
      <c r="D32" s="33" t="str">
        <f>formatsec2min(PRM_PREP_DUREE_STOP)&amp;Bilinguism!Y84&amp;". . . . . . . . . . . . . . . . . . . . . . ."</f>
        <v>6:35 In the speech: show. . . . . . . . . . . . . . . . . . . . . . .</v>
      </c>
      <c r="E32" s="177" t="str">
        <f>Bilinguism!Y92</f>
        <v>STOP</v>
      </c>
      <c r="F32" s="33"/>
      <c r="G32" s="33"/>
      <c r="H32" s="33"/>
      <c r="I32" s="33"/>
      <c r="J32" s="33" t="str">
        <f>formatsec2min(PRM_IMPRO_DUREE_STOP)&amp;Bilinguism!Y84&amp;". . . . . . . . . . . . . . . . . . . . . . ."</f>
        <v>3:15 In the speech: show. . . . . . . . . . . . . . . . . . . . . . .</v>
      </c>
      <c r="K32" s="33"/>
      <c r="L32" s="33"/>
      <c r="M32" s="33"/>
      <c r="N32" s="177" t="str">
        <f>Bilinguism!Y92</f>
        <v>STOP</v>
      </c>
      <c r="O32" s="169"/>
      <c r="P32" s="169"/>
      <c r="Q32" s="169"/>
      <c r="R32" s="130"/>
      <c r="S32" s="24"/>
      <c r="T32" s="24"/>
    </row>
    <row r="33" spans="11:20" ht="12.75">
      <c r="K33" s="3"/>
      <c r="L33" s="3"/>
      <c r="M33" s="6"/>
      <c r="N33" s="6"/>
      <c r="O33" s="6"/>
      <c r="P33" s="6"/>
      <c r="Q33" s="6"/>
      <c r="R33" s="24"/>
      <c r="S33" s="24"/>
      <c r="T33" s="24"/>
    </row>
    <row r="34" spans="11:20" ht="12.75">
      <c r="K34" s="3"/>
      <c r="L34" s="3"/>
      <c r="M34" s="6"/>
      <c r="N34" s="6"/>
      <c r="O34" s="6"/>
      <c r="P34" s="6"/>
      <c r="Q34" s="6"/>
      <c r="R34" s="24"/>
      <c r="S34" s="24"/>
      <c r="T34" s="24"/>
    </row>
    <row r="35" spans="13:20" ht="12.75">
      <c r="M35" s="24"/>
      <c r="N35" s="24"/>
      <c r="O35" s="24"/>
      <c r="P35" s="24"/>
      <c r="Q35" s="24"/>
      <c r="R35" s="24"/>
      <c r="S35" s="24"/>
      <c r="T35" s="24"/>
    </row>
    <row r="36" spans="13:20" ht="12.75">
      <c r="M36" s="24"/>
      <c r="N36" s="24"/>
      <c r="O36" s="24"/>
      <c r="P36" s="24"/>
      <c r="Q36" s="24"/>
      <c r="R36" s="24"/>
      <c r="S36" s="24"/>
      <c r="T36" s="24"/>
    </row>
  </sheetData>
  <sheetProtection password="F571" sheet="1" objects="1" scenarios="1"/>
  <mergeCells count="47">
    <mergeCell ref="E27:I27"/>
    <mergeCell ref="N22:R22"/>
    <mergeCell ref="E7:F7"/>
    <mergeCell ref="H7:I7"/>
    <mergeCell ref="K7:L7"/>
    <mergeCell ref="E26:I26"/>
    <mergeCell ref="P26:R26"/>
    <mergeCell ref="P27:R27"/>
    <mergeCell ref="K26:N26"/>
    <mergeCell ref="K27:N27"/>
    <mergeCell ref="K5:M6"/>
    <mergeCell ref="B29:C29"/>
    <mergeCell ref="C13:D13"/>
    <mergeCell ref="C14:D14"/>
    <mergeCell ref="C7:D7"/>
    <mergeCell ref="C8:D8"/>
    <mergeCell ref="C23:D23"/>
    <mergeCell ref="C15:D15"/>
    <mergeCell ref="C16:D16"/>
    <mergeCell ref="C17:D17"/>
    <mergeCell ref="C22:D22"/>
    <mergeCell ref="C25:D26"/>
    <mergeCell ref="E5:G6"/>
    <mergeCell ref="H5:J6"/>
    <mergeCell ref="C18:D18"/>
    <mergeCell ref="C11:D11"/>
    <mergeCell ref="C12:D12"/>
    <mergeCell ref="C19:D19"/>
    <mergeCell ref="C20:D20"/>
    <mergeCell ref="C21:D21"/>
    <mergeCell ref="C9:D9"/>
    <mergeCell ref="C10:D10"/>
    <mergeCell ref="N21:R21"/>
    <mergeCell ref="N20:R20"/>
    <mergeCell ref="N16:R16"/>
    <mergeCell ref="N17:R17"/>
    <mergeCell ref="N18:R18"/>
    <mergeCell ref="N19:R19"/>
    <mergeCell ref="N23:R23"/>
    <mergeCell ref="N5:R8"/>
    <mergeCell ref="N9:R9"/>
    <mergeCell ref="N10:R10"/>
    <mergeCell ref="N11:R11"/>
    <mergeCell ref="N12:R12"/>
    <mergeCell ref="N13:R13"/>
    <mergeCell ref="N14:R14"/>
    <mergeCell ref="N15:R15"/>
  </mergeCells>
  <printOptions/>
  <pageMargins left="0.28" right="0.18" top="0.29" bottom="0.3" header="0.18" footer="0.18"/>
  <pageSetup fitToHeight="1" fitToWidth="1"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Juge1">
    <pageSetUpPr fitToPage="1"/>
  </sheetPr>
  <dimension ref="A1:BE106"/>
  <sheetViews>
    <sheetView showGridLines="0" showRowColHeaders="0" zoomScalePageLayoutView="0" workbookViewId="0" topLeftCell="A1">
      <pane ySplit="4" topLeftCell="A5" activePane="bottomLeft" state="frozen"/>
      <selection pane="topLeft" activeCell="A1" sqref="A1"/>
      <selection pane="bottomLeft" activeCell="C2" sqref="C2:H2"/>
    </sheetView>
  </sheetViews>
  <sheetFormatPr defaultColWidth="9.140625" defaultRowHeight="12.75"/>
  <cols>
    <col min="1" max="1" width="2.00390625" style="242" customWidth="1"/>
    <col min="2" max="2" width="1.7109375" style="242" customWidth="1"/>
    <col min="3" max="3" width="2.28125" style="242" customWidth="1"/>
    <col min="4" max="4" width="7.8515625" style="242" customWidth="1"/>
    <col min="5" max="5" width="3.7109375" style="242" customWidth="1"/>
    <col min="6" max="6" width="1.421875" style="242" customWidth="1"/>
    <col min="7" max="7" width="23.28125" style="242" customWidth="1"/>
    <col min="8" max="8" width="4.8515625" style="242" customWidth="1"/>
    <col min="9" max="9" width="0.9921875" style="242" customWidth="1"/>
    <col min="10" max="24" width="6.7109375" style="251" customWidth="1"/>
    <col min="25" max="25" width="4.7109375" style="242" customWidth="1"/>
    <col min="26" max="26" width="4.8515625" style="242" hidden="1" customWidth="1"/>
    <col min="27" max="41" width="41.140625" style="242" customWidth="1"/>
    <col min="42" max="42" width="9.140625" style="242" customWidth="1"/>
    <col min="43" max="57" width="9.140625" style="242" hidden="1" customWidth="1"/>
    <col min="58" max="16384" width="9.140625" style="242" customWidth="1"/>
  </cols>
  <sheetData>
    <row r="1" spans="1:41" ht="3.75" customHeight="1" thickBot="1">
      <c r="A1" s="239"/>
      <c r="B1" s="239"/>
      <c r="C1" s="239"/>
      <c r="D1" s="239"/>
      <c r="E1" s="239"/>
      <c r="F1" s="239"/>
      <c r="G1" s="239"/>
      <c r="H1" s="239"/>
      <c r="I1" s="239"/>
      <c r="J1" s="240"/>
      <c r="K1" s="240"/>
      <c r="L1" s="240"/>
      <c r="M1" s="240"/>
      <c r="N1" s="240"/>
      <c r="O1" s="240"/>
      <c r="P1" s="240"/>
      <c r="Q1" s="240"/>
      <c r="R1" s="240"/>
      <c r="S1" s="240"/>
      <c r="T1" s="240"/>
      <c r="U1" s="240"/>
      <c r="V1" s="240"/>
      <c r="W1" s="240"/>
      <c r="X1" s="240"/>
      <c r="Y1" s="239"/>
      <c r="Z1" s="239"/>
      <c r="AA1" s="241"/>
      <c r="AB1" s="239"/>
      <c r="AC1" s="239"/>
      <c r="AD1" s="239"/>
      <c r="AE1" s="239"/>
      <c r="AF1" s="239"/>
      <c r="AG1" s="239"/>
      <c r="AH1" s="239"/>
      <c r="AI1" s="239"/>
      <c r="AJ1" s="239"/>
      <c r="AK1" s="239"/>
      <c r="AL1" s="239"/>
      <c r="AM1" s="239"/>
      <c r="AN1" s="239"/>
      <c r="AO1" s="239"/>
    </row>
    <row r="2" spans="1:52" ht="21" thickBot="1">
      <c r="A2" s="492">
        <v>1</v>
      </c>
      <c r="B2" s="493"/>
      <c r="C2" s="494" t="s">
        <v>450</v>
      </c>
      <c r="D2" s="495"/>
      <c r="E2" s="495"/>
      <c r="F2" s="495"/>
      <c r="G2" s="495"/>
      <c r="H2" s="496"/>
      <c r="I2" s="243"/>
      <c r="J2" s="243"/>
      <c r="K2" s="243"/>
      <c r="L2" s="243"/>
      <c r="M2" s="243"/>
      <c r="N2" s="243"/>
      <c r="O2" s="243"/>
      <c r="P2" s="243"/>
      <c r="Q2" s="243"/>
      <c r="R2" s="243"/>
      <c r="S2" s="243"/>
      <c r="T2" s="243"/>
      <c r="U2" s="243"/>
      <c r="V2" s="243"/>
      <c r="W2" s="243"/>
      <c r="X2" s="243"/>
      <c r="Y2" s="243"/>
      <c r="Z2" s="243"/>
      <c r="AA2" s="241"/>
      <c r="AB2" s="244"/>
      <c r="AC2" s="244"/>
      <c r="AD2" s="244"/>
      <c r="AE2" s="244"/>
      <c r="AF2" s="244"/>
      <c r="AG2" s="244"/>
      <c r="AH2" s="244"/>
      <c r="AI2" s="244"/>
      <c r="AJ2" s="244"/>
      <c r="AK2" s="244"/>
      <c r="AL2" s="244"/>
      <c r="AM2" s="244"/>
      <c r="AN2" s="244"/>
      <c r="AO2" s="244"/>
      <c r="AP2" s="245"/>
      <c r="AQ2" s="245"/>
      <c r="AR2" s="245"/>
      <c r="AS2" s="245"/>
      <c r="AT2" s="245"/>
      <c r="AU2" s="245"/>
      <c r="AV2" s="245"/>
      <c r="AZ2" s="246"/>
    </row>
    <row r="3" spans="1:52" ht="18" customHeight="1">
      <c r="A3" s="239"/>
      <c r="B3" s="247">
        <v>0</v>
      </c>
      <c r="C3" s="248"/>
      <c r="D3" s="248"/>
      <c r="E3" s="248"/>
      <c r="F3" s="248"/>
      <c r="G3" s="248"/>
      <c r="H3" s="239"/>
      <c r="I3" s="248"/>
      <c r="J3" s="248"/>
      <c r="K3" s="248"/>
      <c r="L3" s="248"/>
      <c r="M3" s="248"/>
      <c r="N3" s="248"/>
      <c r="O3" s="248"/>
      <c r="P3" s="248"/>
      <c r="Q3" s="248"/>
      <c r="R3" s="248"/>
      <c r="S3" s="248"/>
      <c r="T3" s="248"/>
      <c r="U3" s="248"/>
      <c r="V3" s="248"/>
      <c r="W3" s="248"/>
      <c r="X3" s="248"/>
      <c r="Y3" s="248"/>
      <c r="Z3" s="248"/>
      <c r="AA3" s="244"/>
      <c r="AB3" s="244"/>
      <c r="AC3" s="244"/>
      <c r="AD3" s="244"/>
      <c r="AE3" s="244"/>
      <c r="AF3" s="244"/>
      <c r="AG3" s="244"/>
      <c r="AH3" s="244"/>
      <c r="AI3" s="244"/>
      <c r="AJ3" s="244"/>
      <c r="AK3" s="244"/>
      <c r="AL3" s="244"/>
      <c r="AM3" s="244"/>
      <c r="AN3" s="244"/>
      <c r="AO3" s="244"/>
      <c r="AP3" s="245"/>
      <c r="AQ3" s="245"/>
      <c r="AR3" s="245"/>
      <c r="AS3" s="245"/>
      <c r="AT3" s="245"/>
      <c r="AU3" s="245"/>
      <c r="AV3" s="245"/>
      <c r="AZ3" s="246"/>
    </row>
    <row r="4" spans="1:52" ht="30" customHeight="1">
      <c r="A4" s="239"/>
      <c r="B4" s="248"/>
      <c r="C4" s="248"/>
      <c r="D4" s="248"/>
      <c r="E4" s="248"/>
      <c r="F4" s="248"/>
      <c r="G4" s="248"/>
      <c r="H4" s="249"/>
      <c r="I4" s="248"/>
      <c r="J4" s="238">
        <f>J21</f>
        <v>1</v>
      </c>
      <c r="K4" s="238">
        <f aca="true" t="shared" si="0" ref="K4:X4">K21</f>
        <v>2</v>
      </c>
      <c r="L4" s="238">
        <f t="shared" si="0"/>
        <v>3</v>
      </c>
      <c r="M4" s="238">
        <f t="shared" si="0"/>
        <v>4</v>
      </c>
      <c r="N4" s="238">
        <f t="shared" si="0"/>
        <v>5</v>
      </c>
      <c r="O4" s="238">
        <f t="shared" si="0"/>
        <v>6</v>
      </c>
      <c r="P4" s="238">
        <f t="shared" si="0"/>
        <v>7</v>
      </c>
      <c r="Q4" s="238">
        <f t="shared" si="0"/>
        <v>8</v>
      </c>
      <c r="R4" s="238">
        <f t="shared" si="0"/>
        <v>9</v>
      </c>
      <c r="S4" s="238">
        <f t="shared" si="0"/>
        <v>10</v>
      </c>
      <c r="T4" s="238">
        <f t="shared" si="0"/>
        <v>11</v>
      </c>
      <c r="U4" s="238">
        <f t="shared" si="0"/>
        <v>12</v>
      </c>
      <c r="V4" s="238">
        <f t="shared" si="0"/>
        <v>13</v>
      </c>
      <c r="W4" s="238">
        <f t="shared" si="0"/>
        <v>14</v>
      </c>
      <c r="X4" s="238">
        <f t="shared" si="0"/>
        <v>15</v>
      </c>
      <c r="Y4" s="248"/>
      <c r="Z4" s="248"/>
      <c r="AA4" s="244"/>
      <c r="AB4" s="244"/>
      <c r="AC4" s="244"/>
      <c r="AD4" s="244"/>
      <c r="AE4" s="244"/>
      <c r="AF4" s="244"/>
      <c r="AG4" s="244"/>
      <c r="AH4" s="244"/>
      <c r="AI4" s="244"/>
      <c r="AJ4" s="244"/>
      <c r="AK4" s="244"/>
      <c r="AL4" s="244"/>
      <c r="AM4" s="244"/>
      <c r="AN4" s="244"/>
      <c r="AO4" s="244"/>
      <c r="AP4" s="245"/>
      <c r="AQ4" s="245"/>
      <c r="AR4" s="245"/>
      <c r="AS4" s="245"/>
      <c r="AT4" s="245"/>
      <c r="AU4" s="245"/>
      <c r="AV4" s="245"/>
      <c r="AZ4" s="246"/>
    </row>
    <row r="5" spans="5:52" ht="20.25">
      <c r="E5" s="250" t="str">
        <f>Bilinguism!Y11&amp;" "&amp;PRM_NIVEAU&amp;" "&amp;Bilinguism!Y12</f>
        <v>Effective Speaking Competition,  level</v>
      </c>
      <c r="AZ5" s="246"/>
    </row>
    <row r="6" spans="4:53" ht="14.25">
      <c r="D6" s="252"/>
      <c r="E6" s="253" t="str">
        <f>Bilinguism!Y13&amp;" "&amp;formatdate(PRM_DATE)&amp;" "&amp;Bilinguism!Y14&amp;" "&amp;PRM_LIEU</f>
        <v>Held on 30/12/1899 at </v>
      </c>
      <c r="F6" s="254"/>
      <c r="G6" s="255"/>
      <c r="H6" s="255"/>
      <c r="I6" s="256"/>
      <c r="J6" s="255"/>
      <c r="K6" s="255"/>
      <c r="L6" s="255"/>
      <c r="M6" s="255"/>
      <c r="N6" s="255"/>
      <c r="O6" s="255"/>
      <c r="P6" s="255"/>
      <c r="Q6" s="255"/>
      <c r="R6" s="255"/>
      <c r="S6" s="255"/>
      <c r="T6" s="255"/>
      <c r="U6" s="255"/>
      <c r="V6" s="255"/>
      <c r="W6" s="255"/>
      <c r="X6" s="255"/>
      <c r="Y6" s="256"/>
      <c r="Z6" s="256"/>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7"/>
      <c r="BA6" s="254"/>
    </row>
    <row r="7" spans="3:53" ht="5.25" customHeight="1">
      <c r="C7" s="253"/>
      <c r="D7" s="252"/>
      <c r="E7" s="258"/>
      <c r="F7" s="254"/>
      <c r="G7" s="255"/>
      <c r="H7" s="255"/>
      <c r="I7" s="256"/>
      <c r="J7" s="255"/>
      <c r="K7" s="255"/>
      <c r="L7" s="255"/>
      <c r="M7" s="255"/>
      <c r="N7" s="255"/>
      <c r="O7" s="255"/>
      <c r="P7" s="255"/>
      <c r="Q7" s="255"/>
      <c r="R7" s="255"/>
      <c r="S7" s="255"/>
      <c r="T7" s="255"/>
      <c r="U7" s="255"/>
      <c r="V7" s="255"/>
      <c r="W7" s="255"/>
      <c r="X7" s="255"/>
      <c r="Y7" s="256"/>
      <c r="Z7" s="256"/>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7"/>
      <c r="BA7" s="254"/>
    </row>
    <row r="8" spans="3:53" ht="14.25">
      <c r="C8" s="253"/>
      <c r="D8" s="252"/>
      <c r="E8" s="258"/>
      <c r="F8" s="254"/>
      <c r="G8" s="255"/>
      <c r="H8" s="255"/>
      <c r="I8" s="256"/>
      <c r="J8" s="255"/>
      <c r="K8" s="255"/>
      <c r="L8" s="255"/>
      <c r="M8" s="255"/>
      <c r="N8" s="255"/>
      <c r="O8" s="255"/>
      <c r="P8" s="255"/>
      <c r="Q8" s="255"/>
      <c r="R8" s="255"/>
      <c r="S8" s="255"/>
      <c r="T8" s="255"/>
      <c r="U8" s="255"/>
      <c r="V8" s="255"/>
      <c r="W8" s="255"/>
      <c r="X8" s="255"/>
      <c r="Y8" s="256"/>
      <c r="Z8" s="256"/>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7"/>
      <c r="BA8" s="254"/>
    </row>
    <row r="9" spans="3:53" ht="6" customHeight="1">
      <c r="C9" s="254"/>
      <c r="D9" s="252"/>
      <c r="E9" s="258"/>
      <c r="F9" s="254"/>
      <c r="G9" s="259"/>
      <c r="H9" s="255"/>
      <c r="I9" s="256"/>
      <c r="J9" s="255"/>
      <c r="K9" s="255"/>
      <c r="L9" s="255"/>
      <c r="M9" s="255"/>
      <c r="N9" s="255"/>
      <c r="O9" s="255"/>
      <c r="P9" s="255"/>
      <c r="Q9" s="255"/>
      <c r="R9" s="255"/>
      <c r="S9" s="255"/>
      <c r="T9" s="255"/>
      <c r="U9" s="255"/>
      <c r="V9" s="255"/>
      <c r="W9" s="255"/>
      <c r="X9" s="255"/>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7"/>
      <c r="BA9" s="254"/>
    </row>
    <row r="10" spans="3:53" ht="15.75">
      <c r="C10" s="260" t="str">
        <f>Bilinguism!Y113</f>
        <v>Speaker</v>
      </c>
      <c r="D10" s="254"/>
      <c r="E10" s="254"/>
      <c r="F10" s="497" t="str">
        <f>IF(JG1_CDT_INDEX=0,Bilinguism!Y17,IF(ISBLANK(VLOOKUP(JG1_CDT_INDEX,PRM_TABLE_CADET,2)),"",VLOOKUP(JG1_CDT_INDEX,PRM_TABLE_CADET,2)))</f>
        <v>ALL SPEAKERS</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R10" s="254"/>
      <c r="AS10" s="254"/>
      <c r="AT10" s="254"/>
      <c r="AU10" s="254"/>
      <c r="AV10" s="254"/>
      <c r="AW10" s="254"/>
      <c r="AX10" s="254"/>
      <c r="AY10" s="254"/>
      <c r="AZ10" s="257"/>
      <c r="BA10" s="254"/>
    </row>
    <row r="11" spans="3:53" ht="14.25" customHeight="1">
      <c r="C11" s="260"/>
      <c r="D11" s="254"/>
      <c r="E11" s="254"/>
      <c r="F11" s="498">
        <f>IF(JG1_CDT_INDEX=0,"",IF(ISBLANK(VLOOKUP(JG1_CDT_INDEX,PRM_TABLE_CADET,3)),"",VLOOKUP(JG1_CDT_INDEX,PRM_TABLE_CADET,3)))</f>
      </c>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R11" s="254"/>
      <c r="AS11" s="254"/>
      <c r="AT11" s="254"/>
      <c r="AU11" s="254"/>
      <c r="AV11" s="254"/>
      <c r="AW11" s="254"/>
      <c r="AX11" s="254"/>
      <c r="AY11" s="254"/>
      <c r="AZ11" s="257"/>
      <c r="BA11" s="254"/>
    </row>
    <row r="12" spans="3:53" ht="12.75">
      <c r="C12" s="260"/>
      <c r="D12" s="254"/>
      <c r="E12" s="254"/>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R12" s="254"/>
      <c r="AS12" s="254"/>
      <c r="AT12" s="254"/>
      <c r="AU12" s="254"/>
      <c r="AV12" s="254"/>
      <c r="AW12" s="254"/>
      <c r="AX12" s="254"/>
      <c r="AY12" s="254"/>
      <c r="AZ12" s="257"/>
      <c r="BA12" s="254"/>
    </row>
    <row r="13" spans="3:53" ht="18">
      <c r="C13" s="260"/>
      <c r="D13" s="254"/>
      <c r="E13" s="254"/>
      <c r="F13" s="491" t="str">
        <f>Bilinguism!Y115</f>
        <v>Prepared Speech</v>
      </c>
      <c r="G13" s="491"/>
      <c r="H13" s="491"/>
      <c r="I13" s="491"/>
      <c r="J13" s="491"/>
      <c r="K13" s="491"/>
      <c r="L13" s="491"/>
      <c r="M13" s="491"/>
      <c r="N13" s="491"/>
      <c r="O13" s="491"/>
      <c r="P13" s="491"/>
      <c r="Q13" s="491"/>
      <c r="R13" s="261"/>
      <c r="S13" s="261"/>
      <c r="T13" s="261"/>
      <c r="U13" s="261"/>
      <c r="V13" s="261"/>
      <c r="W13" s="261"/>
      <c r="X13" s="261"/>
      <c r="Y13" s="261"/>
      <c r="Z13" s="261"/>
      <c r="AA13" s="298" t="str">
        <f>IF(VLOOKUP(J21,PRM_TABLE_CADET,4)="FR",Bilinguism!$Y$116,Bilinguism!$Y$117)</f>
        <v>in English</v>
      </c>
      <c r="AB13" s="298" t="str">
        <f>IF(VLOOKUP(K21,PRM_TABLE_CADET,4)="FR",Bilinguism!$Y$116,Bilinguism!$Y$117)</f>
        <v>in English</v>
      </c>
      <c r="AC13" s="298" t="str">
        <f>IF(VLOOKUP(L21,PRM_TABLE_CADET,4)="FR",Bilinguism!$Y$116,Bilinguism!$Y$117)</f>
        <v>in English</v>
      </c>
      <c r="AD13" s="298" t="str">
        <f>IF(VLOOKUP(M21,PRM_TABLE_CADET,4)="FR",Bilinguism!$Y$116,Bilinguism!$Y$117)</f>
        <v>in English</v>
      </c>
      <c r="AE13" s="298" t="str">
        <f>IF(VLOOKUP(N21,PRM_TABLE_CADET,4)="FR",Bilinguism!$Y$116,Bilinguism!$Y$117)</f>
        <v>in English</v>
      </c>
      <c r="AF13" s="298" t="str">
        <f>IF(VLOOKUP(O21,PRM_TABLE_CADET,4)="FR",Bilinguism!$Y$116,Bilinguism!$Y$117)</f>
        <v>in English</v>
      </c>
      <c r="AG13" s="298" t="str">
        <f>IF(VLOOKUP(P21,PRM_TABLE_CADET,4)="FR",Bilinguism!$Y$116,Bilinguism!$Y$117)</f>
        <v>in English</v>
      </c>
      <c r="AH13" s="298" t="str">
        <f>IF(VLOOKUP(Q21,PRM_TABLE_CADET,4)="FR",Bilinguism!$Y$116,Bilinguism!$Y$117)</f>
        <v>in English</v>
      </c>
      <c r="AI13" s="298" t="str">
        <f>IF(VLOOKUP(R21,PRM_TABLE_CADET,4)="FR",Bilinguism!$Y$116,Bilinguism!$Y$117)</f>
        <v>in English</v>
      </c>
      <c r="AJ13" s="298" t="str">
        <f>IF(VLOOKUP(S21,PRM_TABLE_CADET,4)="FR",Bilinguism!$Y$116,Bilinguism!$Y$117)</f>
        <v>in English</v>
      </c>
      <c r="AK13" s="298" t="str">
        <f>IF(VLOOKUP(T21,PRM_TABLE_CADET,4)="FR",Bilinguism!$Y$116,Bilinguism!$Y$117)</f>
        <v>in English</v>
      </c>
      <c r="AL13" s="298" t="str">
        <f>IF(VLOOKUP(U21,PRM_TABLE_CADET,4)="FR",Bilinguism!$Y$116,Bilinguism!$Y$117)</f>
        <v>in English</v>
      </c>
      <c r="AM13" s="298" t="str">
        <f>IF(VLOOKUP(V21,PRM_TABLE_CADET,4)="FR",Bilinguism!$Y$116,Bilinguism!$Y$117)</f>
        <v>in English</v>
      </c>
      <c r="AN13" s="298" t="str">
        <f>IF(VLOOKUP(W21,PRM_TABLE_CADET,4)="FR",Bilinguism!$Y$116,Bilinguism!$Y$117)</f>
        <v>in English</v>
      </c>
      <c r="AO13" s="298" t="str">
        <f>IF(VLOOKUP(X21,PRM_TABLE_CADET,4)="FR",Bilinguism!$Y$116,Bilinguism!$Y$117)</f>
        <v>in English</v>
      </c>
      <c r="AR13" s="254"/>
      <c r="AS13" s="254"/>
      <c r="AT13" s="254"/>
      <c r="AU13" s="254"/>
      <c r="AV13" s="254"/>
      <c r="AW13" s="254"/>
      <c r="AX13" s="254"/>
      <c r="AY13" s="254"/>
      <c r="AZ13" s="257"/>
      <c r="BA13" s="254"/>
    </row>
    <row r="14" spans="3:52" ht="36" customHeight="1">
      <c r="C14" s="262" t="str">
        <f>Bilinguism!Y114</f>
        <v>Speech Topic</v>
      </c>
      <c r="D14" s="263"/>
      <c r="E14" s="263"/>
      <c r="F14" s="476" t="e">
        <f>VLOOKUP(JG1_CDT_INDEX,PRM_TABLE_CADET,5)</f>
        <v>#N/A</v>
      </c>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Z14" s="246"/>
    </row>
    <row r="15" spans="3:52" ht="11.25" customHeight="1">
      <c r="C15" s="262"/>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Z15" s="246"/>
    </row>
    <row r="16" spans="3:9" ht="15.75">
      <c r="C16" s="264" t="str">
        <f>Bilinguism!Y118&amp;" #"&amp;A2</f>
        <v>Judge #1</v>
      </c>
      <c r="F16" s="482" t="str">
        <f>IF(ISBLANK(PRM_JUGE1),Bilinguism!$Y$27,PRM_JUGE1)</f>
        <v>Judge 1</v>
      </c>
      <c r="G16" s="482"/>
      <c r="H16" s="482"/>
      <c r="I16" s="482"/>
    </row>
    <row r="17" spans="3:24" ht="30" customHeight="1" hidden="1">
      <c r="C17" s="264"/>
      <c r="E17" s="501" t="str">
        <f>F13</f>
        <v>Prepared Speech</v>
      </c>
      <c r="F17" s="501"/>
      <c r="G17" s="501"/>
      <c r="H17" s="501"/>
      <c r="I17" s="302"/>
      <c r="J17" s="475">
        <f aca="true" t="shared" si="1" ref="J17:X17">IF(ISBLANK(VLOOKUP(J21,PRM_TABLE_CADET,2)),"",VLOOKUP(J21,PRM_TABLE_CADET,2))</f>
      </c>
      <c r="K17" s="475">
        <f t="shared" si="1"/>
      </c>
      <c r="L17" s="475">
        <f t="shared" si="1"/>
      </c>
      <c r="M17" s="475">
        <f t="shared" si="1"/>
      </c>
      <c r="N17" s="475">
        <f t="shared" si="1"/>
      </c>
      <c r="O17" s="475">
        <f t="shared" si="1"/>
      </c>
      <c r="P17" s="475">
        <f t="shared" si="1"/>
      </c>
      <c r="Q17" s="475">
        <f t="shared" si="1"/>
      </c>
      <c r="R17" s="475">
        <f t="shared" si="1"/>
      </c>
      <c r="S17" s="475">
        <f t="shared" si="1"/>
      </c>
      <c r="T17" s="475">
        <f t="shared" si="1"/>
      </c>
      <c r="U17" s="475">
        <f t="shared" si="1"/>
      </c>
      <c r="V17" s="475">
        <f t="shared" si="1"/>
      </c>
      <c r="W17" s="475">
        <f t="shared" si="1"/>
      </c>
      <c r="X17" s="475">
        <f t="shared" si="1"/>
      </c>
    </row>
    <row r="18" spans="3:24" ht="57" customHeight="1" hidden="1">
      <c r="C18" s="264"/>
      <c r="E18" s="483" t="str">
        <f>C56</f>
        <v>I certify this copy conforms to my observations of the competition</v>
      </c>
      <c r="F18" s="483"/>
      <c r="G18" s="483"/>
      <c r="H18" s="483"/>
      <c r="I18" s="302"/>
      <c r="J18" s="475"/>
      <c r="K18" s="475"/>
      <c r="L18" s="475"/>
      <c r="M18" s="475"/>
      <c r="N18" s="475"/>
      <c r="O18" s="475"/>
      <c r="P18" s="475"/>
      <c r="Q18" s="475"/>
      <c r="R18" s="475"/>
      <c r="S18" s="475"/>
      <c r="T18" s="475"/>
      <c r="U18" s="475"/>
      <c r="V18" s="475"/>
      <c r="W18" s="475"/>
      <c r="X18" s="475"/>
    </row>
    <row r="19" spans="3:24" ht="15.75" hidden="1">
      <c r="C19" s="264" t="str">
        <f>C16</f>
        <v>Judge #1</v>
      </c>
      <c r="F19" s="482" t="str">
        <f>F16</f>
        <v>Judge 1</v>
      </c>
      <c r="G19" s="482"/>
      <c r="H19" s="482"/>
      <c r="I19" s="302"/>
      <c r="J19" s="475"/>
      <c r="K19" s="475"/>
      <c r="L19" s="475"/>
      <c r="M19" s="475"/>
      <c r="N19" s="475"/>
      <c r="O19" s="475"/>
      <c r="P19" s="475"/>
      <c r="Q19" s="475"/>
      <c r="R19" s="475"/>
      <c r="S19" s="475"/>
      <c r="T19" s="475"/>
      <c r="U19" s="475"/>
      <c r="V19" s="475"/>
      <c r="W19" s="475"/>
      <c r="X19" s="475"/>
    </row>
    <row r="20" spans="3:24" ht="3.75" customHeight="1" thickBot="1">
      <c r="C20" s="264"/>
      <c r="F20" s="302"/>
      <c r="G20" s="302"/>
      <c r="H20" s="302"/>
      <c r="I20" s="302"/>
      <c r="J20" s="303"/>
      <c r="K20" s="303"/>
      <c r="L20" s="303"/>
      <c r="M20" s="303"/>
      <c r="N20" s="303"/>
      <c r="O20" s="303"/>
      <c r="P20" s="303"/>
      <c r="Q20" s="303"/>
      <c r="R20" s="303"/>
      <c r="S20" s="303"/>
      <c r="T20" s="303"/>
      <c r="U20" s="303"/>
      <c r="V20" s="303"/>
      <c r="W20" s="303"/>
      <c r="X20" s="303"/>
    </row>
    <row r="21" spans="3:41" ht="15.75">
      <c r="C21" s="489" t="str">
        <f>Bilinguism!Y119</f>
        <v>Criteria</v>
      </c>
      <c r="D21" s="490"/>
      <c r="E21" s="490"/>
      <c r="F21" s="490"/>
      <c r="G21" s="490"/>
      <c r="H21" s="490"/>
      <c r="I21" s="265"/>
      <c r="J21" s="266">
        <v>1</v>
      </c>
      <c r="K21" s="266">
        <v>2</v>
      </c>
      <c r="L21" s="266">
        <v>3</v>
      </c>
      <c r="M21" s="266">
        <v>4</v>
      </c>
      <c r="N21" s="266">
        <v>5</v>
      </c>
      <c r="O21" s="266">
        <v>6</v>
      </c>
      <c r="P21" s="266">
        <v>7</v>
      </c>
      <c r="Q21" s="266">
        <v>8</v>
      </c>
      <c r="R21" s="266">
        <v>9</v>
      </c>
      <c r="S21" s="266">
        <v>10</v>
      </c>
      <c r="T21" s="266">
        <v>11</v>
      </c>
      <c r="U21" s="266">
        <v>12</v>
      </c>
      <c r="V21" s="266">
        <v>13</v>
      </c>
      <c r="W21" s="266">
        <v>14</v>
      </c>
      <c r="X21" s="266">
        <v>15</v>
      </c>
      <c r="Y21" s="297" t="s">
        <v>160</v>
      </c>
      <c r="Z21" s="354" t="str">
        <f>Bilinguism!Y121</f>
        <v>Weight</v>
      </c>
      <c r="AA21" s="267" t="str">
        <f>Bilinguism!$Y122&amp;" (#"&amp;J21&amp;")"</f>
        <v>Comments (#1)</v>
      </c>
      <c r="AB21" s="267" t="str">
        <f>Bilinguism!$Y122&amp;" (#"&amp;K21&amp;")"</f>
        <v>Comments (#2)</v>
      </c>
      <c r="AC21" s="267" t="str">
        <f>Bilinguism!$Y122&amp;" (#"&amp;L21&amp;")"</f>
        <v>Comments (#3)</v>
      </c>
      <c r="AD21" s="267" t="str">
        <f>Bilinguism!$Y122&amp;" (#"&amp;M21&amp;")"</f>
        <v>Comments (#4)</v>
      </c>
      <c r="AE21" s="267" t="str">
        <f>Bilinguism!$Y122&amp;" (#"&amp;N21&amp;")"</f>
        <v>Comments (#5)</v>
      </c>
      <c r="AF21" s="267" t="str">
        <f>Bilinguism!$Y122&amp;" (#"&amp;O21&amp;")"</f>
        <v>Comments (#6)</v>
      </c>
      <c r="AG21" s="267" t="str">
        <f>Bilinguism!$Y122&amp;" (#"&amp;P21&amp;")"</f>
        <v>Comments (#7)</v>
      </c>
      <c r="AH21" s="267" t="str">
        <f>Bilinguism!$Y122&amp;" (#"&amp;Q21&amp;")"</f>
        <v>Comments (#8)</v>
      </c>
      <c r="AI21" s="267" t="str">
        <f>Bilinguism!$Y122&amp;" (#"&amp;R21&amp;")"</f>
        <v>Comments (#9)</v>
      </c>
      <c r="AJ21" s="267" t="str">
        <f>Bilinguism!$Y122&amp;" (#"&amp;S21&amp;")"</f>
        <v>Comments (#10)</v>
      </c>
      <c r="AK21" s="267" t="str">
        <f>Bilinguism!$Y122&amp;" (#"&amp;T21&amp;")"</f>
        <v>Comments (#11)</v>
      </c>
      <c r="AL21" s="267" t="str">
        <f>Bilinguism!$Y122&amp;" (#"&amp;U21&amp;")"</f>
        <v>Comments (#12)</v>
      </c>
      <c r="AM21" s="267" t="str">
        <f>Bilinguism!$Y122&amp;" (#"&amp;V21&amp;")"</f>
        <v>Comments (#13)</v>
      </c>
      <c r="AN21" s="267" t="str">
        <f>Bilinguism!$Y122&amp;" (#"&amp;W21&amp;")"</f>
        <v>Comments (#14)</v>
      </c>
      <c r="AO21" s="267" t="str">
        <f>Bilinguism!$Y122&amp;" (#"&amp;X21&amp;")"</f>
        <v>Comments (#15)</v>
      </c>
    </row>
    <row r="22" spans="3:41" s="272" customFormat="1" ht="15">
      <c r="C22" s="484" t="str">
        <f>Bilinguism!Y131</f>
        <v>Introduction</v>
      </c>
      <c r="D22" s="419"/>
      <c r="E22" s="419"/>
      <c r="F22" s="419"/>
      <c r="G22" s="419"/>
      <c r="H22" s="419"/>
      <c r="I22" s="268"/>
      <c r="J22" s="269">
        <f aca="true" t="shared" si="2" ref="J22:Z22">SUBTOTAL(9,J24:J25)</f>
        <v>0</v>
      </c>
      <c r="K22" s="269">
        <f t="shared" si="2"/>
        <v>0</v>
      </c>
      <c r="L22" s="269">
        <f t="shared" si="2"/>
        <v>0</v>
      </c>
      <c r="M22" s="269">
        <f t="shared" si="2"/>
        <v>0</v>
      </c>
      <c r="N22" s="269">
        <f t="shared" si="2"/>
        <v>0</v>
      </c>
      <c r="O22" s="269">
        <f t="shared" si="2"/>
        <v>0</v>
      </c>
      <c r="P22" s="269">
        <f t="shared" si="2"/>
        <v>0</v>
      </c>
      <c r="Q22" s="269">
        <f t="shared" si="2"/>
        <v>0</v>
      </c>
      <c r="R22" s="269">
        <f t="shared" si="2"/>
        <v>0</v>
      </c>
      <c r="S22" s="269">
        <f t="shared" si="2"/>
        <v>0</v>
      </c>
      <c r="T22" s="269">
        <f t="shared" si="2"/>
        <v>0</v>
      </c>
      <c r="U22" s="269">
        <f t="shared" si="2"/>
        <v>0</v>
      </c>
      <c r="V22" s="269">
        <f t="shared" si="2"/>
        <v>0</v>
      </c>
      <c r="W22" s="269">
        <f t="shared" si="2"/>
        <v>0</v>
      </c>
      <c r="X22" s="269">
        <f t="shared" si="2"/>
        <v>0</v>
      </c>
      <c r="Y22" s="270">
        <f t="shared" si="2"/>
        <v>8</v>
      </c>
      <c r="Z22" s="355">
        <f t="shared" si="2"/>
        <v>8</v>
      </c>
      <c r="AA22" s="271"/>
      <c r="AB22" s="271"/>
      <c r="AC22" s="271"/>
      <c r="AD22" s="271"/>
      <c r="AE22" s="271"/>
      <c r="AF22" s="271"/>
      <c r="AG22" s="271"/>
      <c r="AH22" s="271"/>
      <c r="AI22" s="271"/>
      <c r="AJ22" s="271"/>
      <c r="AK22" s="271"/>
      <c r="AL22" s="271"/>
      <c r="AM22" s="271"/>
      <c r="AN22" s="271"/>
      <c r="AO22" s="271"/>
    </row>
    <row r="23" spans="3:41" ht="6" customHeight="1">
      <c r="C23" s="273"/>
      <c r="D23" s="274"/>
      <c r="E23" s="274"/>
      <c r="F23" s="274"/>
      <c r="G23" s="274"/>
      <c r="H23" s="274"/>
      <c r="I23" s="274"/>
      <c r="J23" s="275"/>
      <c r="K23" s="275"/>
      <c r="L23" s="275"/>
      <c r="M23" s="275"/>
      <c r="N23" s="275"/>
      <c r="O23" s="275"/>
      <c r="P23" s="275"/>
      <c r="Q23" s="275"/>
      <c r="R23" s="275"/>
      <c r="S23" s="275"/>
      <c r="T23" s="275"/>
      <c r="U23" s="275"/>
      <c r="V23" s="275"/>
      <c r="W23" s="275"/>
      <c r="X23" s="275"/>
      <c r="Y23" s="274"/>
      <c r="Z23" s="356"/>
      <c r="AA23" s="276"/>
      <c r="AB23" s="276"/>
      <c r="AC23" s="276"/>
      <c r="AD23" s="276"/>
      <c r="AE23" s="276"/>
      <c r="AF23" s="276"/>
      <c r="AG23" s="276"/>
      <c r="AH23" s="276"/>
      <c r="AI23" s="276"/>
      <c r="AJ23" s="276"/>
      <c r="AK23" s="276"/>
      <c r="AL23" s="276"/>
      <c r="AM23" s="276"/>
      <c r="AN23" s="276"/>
      <c r="AO23" s="276"/>
    </row>
    <row r="24" spans="3:57" ht="12.75">
      <c r="C24" s="277"/>
      <c r="D24" s="410" t="str">
        <f>Bilinguism!Y132</f>
        <v>Aroused interest</v>
      </c>
      <c r="E24" s="410"/>
      <c r="F24" s="410"/>
      <c r="G24" s="410"/>
      <c r="H24" s="278"/>
      <c r="I24" s="278"/>
      <c r="J24" s="299"/>
      <c r="K24" s="299"/>
      <c r="L24" s="299"/>
      <c r="M24" s="299"/>
      <c r="N24" s="299"/>
      <c r="O24" s="299"/>
      <c r="P24" s="299"/>
      <c r="Q24" s="299"/>
      <c r="R24" s="299"/>
      <c r="S24" s="299"/>
      <c r="T24" s="299"/>
      <c r="U24" s="299"/>
      <c r="V24" s="299"/>
      <c r="W24" s="299"/>
      <c r="X24" s="299"/>
      <c r="Y24" s="337">
        <f>IF(prmMaxWeight,Parameters!D45,Parameters!F45)</f>
        <v>4</v>
      </c>
      <c r="Z24" s="340">
        <f>Parameters!F45</f>
        <v>4</v>
      </c>
      <c r="AA24" s="481"/>
      <c r="AB24" s="481"/>
      <c r="AC24" s="481"/>
      <c r="AD24" s="481"/>
      <c r="AE24" s="481"/>
      <c r="AF24" s="481"/>
      <c r="AG24" s="481"/>
      <c r="AH24" s="481"/>
      <c r="AI24" s="481"/>
      <c r="AJ24" s="481"/>
      <c r="AK24" s="481"/>
      <c r="AL24" s="481"/>
      <c r="AM24" s="481"/>
      <c r="AN24" s="481"/>
      <c r="AO24" s="481"/>
      <c r="AQ24" s="242">
        <f aca="true" t="shared" si="3" ref="AQ24:BE24">J24*$Z24/$Y24</f>
        <v>0</v>
      </c>
      <c r="AR24" s="242">
        <f t="shared" si="3"/>
        <v>0</v>
      </c>
      <c r="AS24" s="242">
        <f t="shared" si="3"/>
        <v>0</v>
      </c>
      <c r="AT24" s="242">
        <f t="shared" si="3"/>
        <v>0</v>
      </c>
      <c r="AU24" s="242">
        <f t="shared" si="3"/>
        <v>0</v>
      </c>
      <c r="AV24" s="242">
        <f t="shared" si="3"/>
        <v>0</v>
      </c>
      <c r="AW24" s="242">
        <f t="shared" si="3"/>
        <v>0</v>
      </c>
      <c r="AX24" s="242">
        <f t="shared" si="3"/>
        <v>0</v>
      </c>
      <c r="AY24" s="242">
        <f t="shared" si="3"/>
        <v>0</v>
      </c>
      <c r="AZ24" s="242">
        <f t="shared" si="3"/>
        <v>0</v>
      </c>
      <c r="BA24" s="242">
        <f t="shared" si="3"/>
        <v>0</v>
      </c>
      <c r="BB24" s="242">
        <f t="shared" si="3"/>
        <v>0</v>
      </c>
      <c r="BC24" s="242">
        <f t="shared" si="3"/>
        <v>0</v>
      </c>
      <c r="BD24" s="242">
        <f t="shared" si="3"/>
        <v>0</v>
      </c>
      <c r="BE24" s="242">
        <f t="shared" si="3"/>
        <v>0</v>
      </c>
    </row>
    <row r="25" spans="3:57" ht="12.75">
      <c r="C25" s="277"/>
      <c r="D25" s="411" t="str">
        <f>Bilinguism!Y133</f>
        <v>Effective and appropriate presentation</v>
      </c>
      <c r="E25" s="411"/>
      <c r="F25" s="411"/>
      <c r="G25" s="411"/>
      <c r="H25" s="279"/>
      <c r="I25" s="279"/>
      <c r="J25" s="300"/>
      <c r="K25" s="300"/>
      <c r="L25" s="300"/>
      <c r="M25" s="300"/>
      <c r="N25" s="300"/>
      <c r="O25" s="300"/>
      <c r="P25" s="300"/>
      <c r="Q25" s="300"/>
      <c r="R25" s="300"/>
      <c r="S25" s="300"/>
      <c r="T25" s="300"/>
      <c r="U25" s="300"/>
      <c r="V25" s="300"/>
      <c r="W25" s="300"/>
      <c r="X25" s="300"/>
      <c r="Y25" s="338">
        <f>IF(prmMaxWeight,Parameters!D46,Parameters!F46)</f>
        <v>4</v>
      </c>
      <c r="Z25" s="341">
        <f>Parameters!F46</f>
        <v>4</v>
      </c>
      <c r="AA25" s="481"/>
      <c r="AB25" s="481"/>
      <c r="AC25" s="481"/>
      <c r="AD25" s="481"/>
      <c r="AE25" s="481"/>
      <c r="AF25" s="481"/>
      <c r="AG25" s="481"/>
      <c r="AH25" s="481"/>
      <c r="AI25" s="481"/>
      <c r="AJ25" s="481"/>
      <c r="AK25" s="481"/>
      <c r="AL25" s="481"/>
      <c r="AM25" s="481"/>
      <c r="AN25" s="481"/>
      <c r="AO25" s="481"/>
      <c r="AQ25" s="242">
        <f aca="true" t="shared" si="4" ref="AQ25:AQ46">J25*$Z25/$Y25</f>
        <v>0</v>
      </c>
      <c r="AR25" s="242">
        <f aca="true" t="shared" si="5" ref="AR25:BE25">K25*$Z25/$Y25</f>
        <v>0</v>
      </c>
      <c r="AS25" s="242">
        <f t="shared" si="5"/>
        <v>0</v>
      </c>
      <c r="AT25" s="242">
        <f t="shared" si="5"/>
        <v>0</v>
      </c>
      <c r="AU25" s="242">
        <f t="shared" si="5"/>
        <v>0</v>
      </c>
      <c r="AV25" s="242">
        <f t="shared" si="5"/>
        <v>0</v>
      </c>
      <c r="AW25" s="242">
        <f t="shared" si="5"/>
        <v>0</v>
      </c>
      <c r="AX25" s="242">
        <f t="shared" si="5"/>
        <v>0</v>
      </c>
      <c r="AY25" s="242">
        <f t="shared" si="5"/>
        <v>0</v>
      </c>
      <c r="AZ25" s="242">
        <f t="shared" si="5"/>
        <v>0</v>
      </c>
      <c r="BA25" s="242">
        <f t="shared" si="5"/>
        <v>0</v>
      </c>
      <c r="BB25" s="242">
        <f t="shared" si="5"/>
        <v>0</v>
      </c>
      <c r="BC25" s="242">
        <f t="shared" si="5"/>
        <v>0</v>
      </c>
      <c r="BD25" s="242">
        <f t="shared" si="5"/>
        <v>0</v>
      </c>
      <c r="BE25" s="242">
        <f t="shared" si="5"/>
        <v>0</v>
      </c>
    </row>
    <row r="26" spans="3:41" ht="6" customHeight="1">
      <c r="C26" s="280"/>
      <c r="D26" s="281"/>
      <c r="E26" s="282"/>
      <c r="F26" s="274"/>
      <c r="G26" s="274"/>
      <c r="H26" s="274"/>
      <c r="I26" s="274"/>
      <c r="J26" s="274"/>
      <c r="K26" s="274"/>
      <c r="L26" s="274"/>
      <c r="M26" s="274"/>
      <c r="N26" s="274"/>
      <c r="O26" s="274"/>
      <c r="P26" s="274"/>
      <c r="Q26" s="274"/>
      <c r="R26" s="274"/>
      <c r="S26" s="274"/>
      <c r="T26" s="274"/>
      <c r="U26" s="274"/>
      <c r="V26" s="274"/>
      <c r="W26" s="274"/>
      <c r="X26" s="274"/>
      <c r="Y26" s="282"/>
      <c r="Z26" s="357"/>
      <c r="AA26" s="283"/>
      <c r="AB26" s="283"/>
      <c r="AC26" s="283"/>
      <c r="AD26" s="283"/>
      <c r="AE26" s="283"/>
      <c r="AF26" s="283"/>
      <c r="AG26" s="283"/>
      <c r="AH26" s="283"/>
      <c r="AI26" s="283"/>
      <c r="AJ26" s="283"/>
      <c r="AK26" s="283"/>
      <c r="AL26" s="283"/>
      <c r="AM26" s="283"/>
      <c r="AN26" s="283"/>
      <c r="AO26" s="283"/>
    </row>
    <row r="27" spans="3:57" s="272" customFormat="1" ht="16.5" customHeight="1">
      <c r="C27" s="484" t="str">
        <f>Bilinguism!Y134</f>
        <v>Body of Speech</v>
      </c>
      <c r="D27" s="419"/>
      <c r="E27" s="419"/>
      <c r="F27" s="419"/>
      <c r="G27" s="419"/>
      <c r="H27" s="268"/>
      <c r="I27" s="268"/>
      <c r="J27" s="269">
        <f aca="true" t="shared" si="6" ref="J27:Z27">SUBTOTAL(9,J29:J34)</f>
        <v>0</v>
      </c>
      <c r="K27" s="269">
        <f t="shared" si="6"/>
        <v>0</v>
      </c>
      <c r="L27" s="269">
        <f t="shared" si="6"/>
        <v>0</v>
      </c>
      <c r="M27" s="269">
        <f t="shared" si="6"/>
        <v>0</v>
      </c>
      <c r="N27" s="269">
        <f t="shared" si="6"/>
        <v>0</v>
      </c>
      <c r="O27" s="269">
        <f t="shared" si="6"/>
        <v>0</v>
      </c>
      <c r="P27" s="269">
        <f t="shared" si="6"/>
        <v>0</v>
      </c>
      <c r="Q27" s="269">
        <f t="shared" si="6"/>
        <v>0</v>
      </c>
      <c r="R27" s="269">
        <f t="shared" si="6"/>
        <v>0</v>
      </c>
      <c r="S27" s="269">
        <f t="shared" si="6"/>
        <v>0</v>
      </c>
      <c r="T27" s="269">
        <f t="shared" si="6"/>
        <v>0</v>
      </c>
      <c r="U27" s="269">
        <f t="shared" si="6"/>
        <v>0</v>
      </c>
      <c r="V27" s="269">
        <f t="shared" si="6"/>
        <v>0</v>
      </c>
      <c r="W27" s="269">
        <f t="shared" si="6"/>
        <v>0</v>
      </c>
      <c r="X27" s="269">
        <f t="shared" si="6"/>
        <v>0</v>
      </c>
      <c r="Y27" s="270">
        <f t="shared" si="6"/>
        <v>30</v>
      </c>
      <c r="Z27" s="355">
        <f t="shared" si="6"/>
        <v>30</v>
      </c>
      <c r="AA27" s="271"/>
      <c r="AB27" s="271"/>
      <c r="AC27" s="271"/>
      <c r="AD27" s="271"/>
      <c r="AE27" s="271"/>
      <c r="AF27" s="271"/>
      <c r="AG27" s="271"/>
      <c r="AH27" s="271"/>
      <c r="AI27" s="271"/>
      <c r="AJ27" s="271"/>
      <c r="AK27" s="271"/>
      <c r="AL27" s="271"/>
      <c r="AM27" s="271"/>
      <c r="AN27" s="271"/>
      <c r="AO27" s="271"/>
      <c r="AQ27" s="242"/>
      <c r="AR27" s="242"/>
      <c r="AS27" s="242"/>
      <c r="AT27" s="242"/>
      <c r="AU27" s="242"/>
      <c r="AV27" s="242"/>
      <c r="AW27" s="242"/>
      <c r="AX27" s="242"/>
      <c r="AY27" s="242"/>
      <c r="AZ27" s="242"/>
      <c r="BA27" s="242"/>
      <c r="BB27" s="242"/>
      <c r="BC27" s="242"/>
      <c r="BD27" s="242"/>
      <c r="BE27" s="242"/>
    </row>
    <row r="28" spans="3:41" ht="6" customHeight="1">
      <c r="C28" s="273"/>
      <c r="D28" s="284"/>
      <c r="E28" s="274"/>
      <c r="F28" s="274"/>
      <c r="G28" s="274"/>
      <c r="H28" s="274"/>
      <c r="I28" s="274"/>
      <c r="J28" s="275"/>
      <c r="K28" s="275"/>
      <c r="L28" s="275"/>
      <c r="M28" s="275"/>
      <c r="N28" s="275"/>
      <c r="O28" s="275"/>
      <c r="P28" s="275"/>
      <c r="Q28" s="275"/>
      <c r="R28" s="275"/>
      <c r="S28" s="275"/>
      <c r="T28" s="275"/>
      <c r="U28" s="275"/>
      <c r="V28" s="275"/>
      <c r="W28" s="275"/>
      <c r="X28" s="275"/>
      <c r="Y28" s="274"/>
      <c r="Z28" s="356"/>
      <c r="AA28" s="276"/>
      <c r="AB28" s="276"/>
      <c r="AC28" s="276"/>
      <c r="AD28" s="276"/>
      <c r="AE28" s="276"/>
      <c r="AF28" s="276"/>
      <c r="AG28" s="276"/>
      <c r="AH28" s="276"/>
      <c r="AI28" s="276"/>
      <c r="AJ28" s="276"/>
      <c r="AK28" s="276"/>
      <c r="AL28" s="276"/>
      <c r="AM28" s="276"/>
      <c r="AN28" s="276"/>
      <c r="AO28" s="276"/>
    </row>
    <row r="29" spans="3:57" ht="12.75">
      <c r="C29" s="277"/>
      <c r="D29" s="415" t="str">
        <f>Bilinguism!Y135</f>
        <v>Information complete &amp; logically presented</v>
      </c>
      <c r="E29" s="415"/>
      <c r="F29" s="415"/>
      <c r="G29" s="415"/>
      <c r="H29" s="278"/>
      <c r="I29" s="278"/>
      <c r="J29" s="299"/>
      <c r="K29" s="299"/>
      <c r="L29" s="299"/>
      <c r="M29" s="299"/>
      <c r="N29" s="299"/>
      <c r="O29" s="299"/>
      <c r="P29" s="299"/>
      <c r="Q29" s="299"/>
      <c r="R29" s="299"/>
      <c r="S29" s="299"/>
      <c r="T29" s="299"/>
      <c r="U29" s="299"/>
      <c r="V29" s="299"/>
      <c r="W29" s="299"/>
      <c r="X29" s="299"/>
      <c r="Y29" s="337">
        <f>IF(prmMaxWeight,Parameters!D48,Parameters!F48)</f>
        <v>5</v>
      </c>
      <c r="Z29" s="340">
        <f>Parameters!F48</f>
        <v>5</v>
      </c>
      <c r="AA29" s="481"/>
      <c r="AB29" s="481"/>
      <c r="AC29" s="481"/>
      <c r="AD29" s="481"/>
      <c r="AE29" s="481"/>
      <c r="AF29" s="481"/>
      <c r="AG29" s="481"/>
      <c r="AH29" s="481"/>
      <c r="AI29" s="481"/>
      <c r="AJ29" s="481"/>
      <c r="AK29" s="481"/>
      <c r="AL29" s="481"/>
      <c r="AM29" s="481"/>
      <c r="AN29" s="481"/>
      <c r="AO29" s="481"/>
      <c r="AQ29" s="242">
        <f t="shared" si="4"/>
        <v>0</v>
      </c>
      <c r="AR29" s="242">
        <f aca="true" t="shared" si="7" ref="AR29:BE34">K29*$Z29/$Y29</f>
        <v>0</v>
      </c>
      <c r="AS29" s="242">
        <f t="shared" si="7"/>
        <v>0</v>
      </c>
      <c r="AT29" s="242">
        <f t="shared" si="7"/>
        <v>0</v>
      </c>
      <c r="AU29" s="242">
        <f t="shared" si="7"/>
        <v>0</v>
      </c>
      <c r="AV29" s="242">
        <f t="shared" si="7"/>
        <v>0</v>
      </c>
      <c r="AW29" s="242">
        <f t="shared" si="7"/>
        <v>0</v>
      </c>
      <c r="AX29" s="242">
        <f t="shared" si="7"/>
        <v>0</v>
      </c>
      <c r="AY29" s="242">
        <f t="shared" si="7"/>
        <v>0</v>
      </c>
      <c r="AZ29" s="242">
        <f t="shared" si="7"/>
        <v>0</v>
      </c>
      <c r="BA29" s="242">
        <f t="shared" si="7"/>
        <v>0</v>
      </c>
      <c r="BB29" s="242">
        <f t="shared" si="7"/>
        <v>0</v>
      </c>
      <c r="BC29" s="242">
        <f t="shared" si="7"/>
        <v>0</v>
      </c>
      <c r="BD29" s="242">
        <f t="shared" si="7"/>
        <v>0</v>
      </c>
      <c r="BE29" s="242">
        <f t="shared" si="7"/>
        <v>0</v>
      </c>
    </row>
    <row r="30" spans="3:57" ht="12.75">
      <c r="C30" s="277"/>
      <c r="D30" s="416" t="str">
        <f>Bilinguism!Y136</f>
        <v>Knowledgeable about the subject</v>
      </c>
      <c r="E30" s="416"/>
      <c r="F30" s="416"/>
      <c r="G30" s="416"/>
      <c r="H30" s="285"/>
      <c r="I30" s="285"/>
      <c r="J30" s="301"/>
      <c r="K30" s="301"/>
      <c r="L30" s="301"/>
      <c r="M30" s="301"/>
      <c r="N30" s="301"/>
      <c r="O30" s="301"/>
      <c r="P30" s="301"/>
      <c r="Q30" s="301"/>
      <c r="R30" s="301"/>
      <c r="S30" s="301"/>
      <c r="T30" s="301"/>
      <c r="U30" s="301"/>
      <c r="V30" s="301"/>
      <c r="W30" s="301"/>
      <c r="X30" s="301"/>
      <c r="Y30" s="337">
        <f>IF(prmMaxWeight,Parameters!D49,Parameters!F49)</f>
        <v>5</v>
      </c>
      <c r="Z30" s="342">
        <f>Parameters!F49</f>
        <v>5</v>
      </c>
      <c r="AA30" s="481"/>
      <c r="AB30" s="481"/>
      <c r="AC30" s="481"/>
      <c r="AD30" s="481"/>
      <c r="AE30" s="481"/>
      <c r="AF30" s="481"/>
      <c r="AG30" s="481"/>
      <c r="AH30" s="481"/>
      <c r="AI30" s="481"/>
      <c r="AJ30" s="481"/>
      <c r="AK30" s="481"/>
      <c r="AL30" s="481"/>
      <c r="AM30" s="481"/>
      <c r="AN30" s="481"/>
      <c r="AO30" s="481"/>
      <c r="AQ30" s="242">
        <f t="shared" si="4"/>
        <v>0</v>
      </c>
      <c r="AR30" s="242">
        <f t="shared" si="7"/>
        <v>0</v>
      </c>
      <c r="AS30" s="242">
        <f t="shared" si="7"/>
        <v>0</v>
      </c>
      <c r="AT30" s="242">
        <f t="shared" si="7"/>
        <v>0</v>
      </c>
      <c r="AU30" s="242">
        <f t="shared" si="7"/>
        <v>0</v>
      </c>
      <c r="AV30" s="242">
        <f t="shared" si="7"/>
        <v>0</v>
      </c>
      <c r="AW30" s="242">
        <f t="shared" si="7"/>
        <v>0</v>
      </c>
      <c r="AX30" s="242">
        <f t="shared" si="7"/>
        <v>0</v>
      </c>
      <c r="AY30" s="242">
        <f t="shared" si="7"/>
        <v>0</v>
      </c>
      <c r="AZ30" s="242">
        <f t="shared" si="7"/>
        <v>0</v>
      </c>
      <c r="BA30" s="242">
        <f t="shared" si="7"/>
        <v>0</v>
      </c>
      <c r="BB30" s="242">
        <f t="shared" si="7"/>
        <v>0</v>
      </c>
      <c r="BC30" s="242">
        <f t="shared" si="7"/>
        <v>0</v>
      </c>
      <c r="BD30" s="242">
        <f t="shared" si="7"/>
        <v>0</v>
      </c>
      <c r="BE30" s="242">
        <f t="shared" si="7"/>
        <v>0</v>
      </c>
    </row>
    <row r="31" spans="3:57" ht="12.75" customHeight="1">
      <c r="C31" s="277"/>
      <c r="D31" s="416" t="str">
        <f>Bilinguism!Y137</f>
        <v>Speech developed with originality</v>
      </c>
      <c r="E31" s="416"/>
      <c r="F31" s="416"/>
      <c r="G31" s="416"/>
      <c r="H31" s="285"/>
      <c r="I31" s="285"/>
      <c r="J31" s="301"/>
      <c r="K31" s="301"/>
      <c r="L31" s="301"/>
      <c r="M31" s="301"/>
      <c r="N31" s="301"/>
      <c r="O31" s="301"/>
      <c r="P31" s="301"/>
      <c r="Q31" s="301"/>
      <c r="R31" s="301"/>
      <c r="S31" s="301"/>
      <c r="T31" s="301"/>
      <c r="U31" s="301"/>
      <c r="V31" s="301"/>
      <c r="W31" s="301"/>
      <c r="X31" s="301"/>
      <c r="Y31" s="337">
        <f>IF(prmMaxWeight,Parameters!D50,Parameters!F50)</f>
        <v>5</v>
      </c>
      <c r="Z31" s="342">
        <f>Parameters!F50</f>
        <v>5</v>
      </c>
      <c r="AA31" s="481"/>
      <c r="AB31" s="481"/>
      <c r="AC31" s="481"/>
      <c r="AD31" s="481"/>
      <c r="AE31" s="481"/>
      <c r="AF31" s="481"/>
      <c r="AG31" s="481"/>
      <c r="AH31" s="481"/>
      <c r="AI31" s="481"/>
      <c r="AJ31" s="481"/>
      <c r="AK31" s="481"/>
      <c r="AL31" s="481"/>
      <c r="AM31" s="481"/>
      <c r="AN31" s="481"/>
      <c r="AO31" s="481"/>
      <c r="AQ31" s="242">
        <f t="shared" si="4"/>
        <v>0</v>
      </c>
      <c r="AR31" s="242">
        <f t="shared" si="7"/>
        <v>0</v>
      </c>
      <c r="AS31" s="242">
        <f t="shared" si="7"/>
        <v>0</v>
      </c>
      <c r="AT31" s="242">
        <f t="shared" si="7"/>
        <v>0</v>
      </c>
      <c r="AU31" s="242">
        <f t="shared" si="7"/>
        <v>0</v>
      </c>
      <c r="AV31" s="242">
        <f t="shared" si="7"/>
        <v>0</v>
      </c>
      <c r="AW31" s="242">
        <f t="shared" si="7"/>
        <v>0</v>
      </c>
      <c r="AX31" s="242">
        <f t="shared" si="7"/>
        <v>0</v>
      </c>
      <c r="AY31" s="242">
        <f t="shared" si="7"/>
        <v>0</v>
      </c>
      <c r="AZ31" s="242">
        <f t="shared" si="7"/>
        <v>0</v>
      </c>
      <c r="BA31" s="242">
        <f t="shared" si="7"/>
        <v>0</v>
      </c>
      <c r="BB31" s="242">
        <f t="shared" si="7"/>
        <v>0</v>
      </c>
      <c r="BC31" s="242">
        <f t="shared" si="7"/>
        <v>0</v>
      </c>
      <c r="BD31" s="242">
        <f t="shared" si="7"/>
        <v>0</v>
      </c>
      <c r="BE31" s="242">
        <f t="shared" si="7"/>
        <v>0</v>
      </c>
    </row>
    <row r="32" spans="3:57" ht="12.75" customHeight="1">
      <c r="C32" s="277"/>
      <c r="D32" s="416" t="str">
        <f>Bilinguism!Y138</f>
        <v>Proper and effective use of language</v>
      </c>
      <c r="E32" s="416"/>
      <c r="F32" s="416"/>
      <c r="G32" s="416"/>
      <c r="H32" s="285"/>
      <c r="I32" s="285"/>
      <c r="J32" s="301"/>
      <c r="K32" s="301"/>
      <c r="L32" s="301"/>
      <c r="M32" s="301"/>
      <c r="N32" s="301"/>
      <c r="O32" s="301"/>
      <c r="P32" s="301"/>
      <c r="Q32" s="301"/>
      <c r="R32" s="301"/>
      <c r="S32" s="301"/>
      <c r="T32" s="301"/>
      <c r="U32" s="301"/>
      <c r="V32" s="301"/>
      <c r="W32" s="301"/>
      <c r="X32" s="301"/>
      <c r="Y32" s="337">
        <f>IF(prmMaxWeight,Parameters!D51,Parameters!F51)</f>
        <v>5</v>
      </c>
      <c r="Z32" s="342">
        <f>Parameters!F51</f>
        <v>5</v>
      </c>
      <c r="AA32" s="481"/>
      <c r="AB32" s="481"/>
      <c r="AC32" s="481"/>
      <c r="AD32" s="481"/>
      <c r="AE32" s="481"/>
      <c r="AF32" s="481"/>
      <c r="AG32" s="481"/>
      <c r="AH32" s="481"/>
      <c r="AI32" s="481"/>
      <c r="AJ32" s="481"/>
      <c r="AK32" s="481"/>
      <c r="AL32" s="481"/>
      <c r="AM32" s="481"/>
      <c r="AN32" s="481"/>
      <c r="AO32" s="481"/>
      <c r="AQ32" s="242">
        <f t="shared" si="4"/>
        <v>0</v>
      </c>
      <c r="AR32" s="242">
        <f t="shared" si="7"/>
        <v>0</v>
      </c>
      <c r="AS32" s="242">
        <f t="shared" si="7"/>
        <v>0</v>
      </c>
      <c r="AT32" s="242">
        <f t="shared" si="7"/>
        <v>0</v>
      </c>
      <c r="AU32" s="242">
        <f t="shared" si="7"/>
        <v>0</v>
      </c>
      <c r="AV32" s="242">
        <f t="shared" si="7"/>
        <v>0</v>
      </c>
      <c r="AW32" s="242">
        <f t="shared" si="7"/>
        <v>0</v>
      </c>
      <c r="AX32" s="242">
        <f t="shared" si="7"/>
        <v>0</v>
      </c>
      <c r="AY32" s="242">
        <f t="shared" si="7"/>
        <v>0</v>
      </c>
      <c r="AZ32" s="242">
        <f t="shared" si="7"/>
        <v>0</v>
      </c>
      <c r="BA32" s="242">
        <f t="shared" si="7"/>
        <v>0</v>
      </c>
      <c r="BB32" s="242">
        <f t="shared" si="7"/>
        <v>0</v>
      </c>
      <c r="BC32" s="242">
        <f t="shared" si="7"/>
        <v>0</v>
      </c>
      <c r="BD32" s="242">
        <f t="shared" si="7"/>
        <v>0</v>
      </c>
      <c r="BE32" s="242">
        <f t="shared" si="7"/>
        <v>0</v>
      </c>
    </row>
    <row r="33" spans="3:57" ht="12.75">
      <c r="C33" s="277"/>
      <c r="D33" s="416" t="str">
        <f>Bilinguism!Y139</f>
        <v>Kept to topic</v>
      </c>
      <c r="E33" s="416"/>
      <c r="F33" s="416"/>
      <c r="G33" s="416"/>
      <c r="H33" s="285"/>
      <c r="I33" s="285"/>
      <c r="J33" s="301"/>
      <c r="K33" s="301"/>
      <c r="L33" s="301"/>
      <c r="M33" s="301"/>
      <c r="N33" s="301"/>
      <c r="O33" s="301"/>
      <c r="P33" s="301"/>
      <c r="Q33" s="301"/>
      <c r="R33" s="301"/>
      <c r="S33" s="301"/>
      <c r="T33" s="301"/>
      <c r="U33" s="301"/>
      <c r="V33" s="301"/>
      <c r="W33" s="301"/>
      <c r="X33" s="301"/>
      <c r="Y33" s="337">
        <f>IF(prmMaxWeight,Parameters!D52,Parameters!F52)</f>
        <v>5</v>
      </c>
      <c r="Z33" s="342">
        <f>Parameters!F52</f>
        <v>5</v>
      </c>
      <c r="AA33" s="481"/>
      <c r="AB33" s="481"/>
      <c r="AC33" s="481"/>
      <c r="AD33" s="481"/>
      <c r="AE33" s="481"/>
      <c r="AF33" s="481"/>
      <c r="AG33" s="481"/>
      <c r="AH33" s="481"/>
      <c r="AI33" s="481"/>
      <c r="AJ33" s="481"/>
      <c r="AK33" s="481"/>
      <c r="AL33" s="481"/>
      <c r="AM33" s="481"/>
      <c r="AN33" s="481"/>
      <c r="AO33" s="481"/>
      <c r="AQ33" s="242">
        <f t="shared" si="4"/>
        <v>0</v>
      </c>
      <c r="AR33" s="242">
        <f t="shared" si="7"/>
        <v>0</v>
      </c>
      <c r="AS33" s="242">
        <f t="shared" si="7"/>
        <v>0</v>
      </c>
      <c r="AT33" s="242">
        <f t="shared" si="7"/>
        <v>0</v>
      </c>
      <c r="AU33" s="242">
        <f t="shared" si="7"/>
        <v>0</v>
      </c>
      <c r="AV33" s="242">
        <f t="shared" si="7"/>
        <v>0</v>
      </c>
      <c r="AW33" s="242">
        <f t="shared" si="7"/>
        <v>0</v>
      </c>
      <c r="AX33" s="242">
        <f t="shared" si="7"/>
        <v>0</v>
      </c>
      <c r="AY33" s="242">
        <f t="shared" si="7"/>
        <v>0</v>
      </c>
      <c r="AZ33" s="242">
        <f t="shared" si="7"/>
        <v>0</v>
      </c>
      <c r="BA33" s="242">
        <f t="shared" si="7"/>
        <v>0</v>
      </c>
      <c r="BB33" s="242">
        <f t="shared" si="7"/>
        <v>0</v>
      </c>
      <c r="BC33" s="242">
        <f t="shared" si="7"/>
        <v>0</v>
      </c>
      <c r="BD33" s="242">
        <f t="shared" si="7"/>
        <v>0</v>
      </c>
      <c r="BE33" s="242">
        <f t="shared" si="7"/>
        <v>0</v>
      </c>
    </row>
    <row r="34" spans="3:57" ht="24.75" customHeight="1">
      <c r="C34" s="277"/>
      <c r="D34" s="418" t="str">
        <f>Bilinguism!Y140</f>
        <v>Correct grammar</v>
      </c>
      <c r="E34" s="418"/>
      <c r="F34" s="418"/>
      <c r="G34" s="418"/>
      <c r="H34" s="279"/>
      <c r="I34" s="279"/>
      <c r="J34" s="300"/>
      <c r="K34" s="300"/>
      <c r="L34" s="300"/>
      <c r="M34" s="300"/>
      <c r="N34" s="300"/>
      <c r="O34" s="300"/>
      <c r="P34" s="300"/>
      <c r="Q34" s="300"/>
      <c r="R34" s="300"/>
      <c r="S34" s="300"/>
      <c r="T34" s="300"/>
      <c r="U34" s="300"/>
      <c r="V34" s="300"/>
      <c r="W34" s="300"/>
      <c r="X34" s="300"/>
      <c r="Y34" s="338">
        <f>IF(prmMaxWeight,Parameters!D53,Parameters!F53)</f>
        <v>5</v>
      </c>
      <c r="Z34" s="341">
        <f>Parameters!F53</f>
        <v>5</v>
      </c>
      <c r="AA34" s="481"/>
      <c r="AB34" s="481"/>
      <c r="AC34" s="481"/>
      <c r="AD34" s="481"/>
      <c r="AE34" s="481"/>
      <c r="AF34" s="481"/>
      <c r="AG34" s="481"/>
      <c r="AH34" s="481"/>
      <c r="AI34" s="481"/>
      <c r="AJ34" s="481"/>
      <c r="AK34" s="481"/>
      <c r="AL34" s="481"/>
      <c r="AM34" s="481"/>
      <c r="AN34" s="481"/>
      <c r="AO34" s="481"/>
      <c r="AQ34" s="242">
        <f t="shared" si="4"/>
        <v>0</v>
      </c>
      <c r="AR34" s="242">
        <f t="shared" si="7"/>
        <v>0</v>
      </c>
      <c r="AS34" s="242">
        <f t="shared" si="7"/>
        <v>0</v>
      </c>
      <c r="AT34" s="242">
        <f t="shared" si="7"/>
        <v>0</v>
      </c>
      <c r="AU34" s="242">
        <f t="shared" si="7"/>
        <v>0</v>
      </c>
      <c r="AV34" s="242">
        <f t="shared" si="7"/>
        <v>0</v>
      </c>
      <c r="AW34" s="242">
        <f t="shared" si="7"/>
        <v>0</v>
      </c>
      <c r="AX34" s="242">
        <f t="shared" si="7"/>
        <v>0</v>
      </c>
      <c r="AY34" s="242">
        <f t="shared" si="7"/>
        <v>0</v>
      </c>
      <c r="AZ34" s="242">
        <f t="shared" si="7"/>
        <v>0</v>
      </c>
      <c r="BA34" s="242">
        <f t="shared" si="7"/>
        <v>0</v>
      </c>
      <c r="BB34" s="242">
        <f t="shared" si="7"/>
        <v>0</v>
      </c>
      <c r="BC34" s="242">
        <f t="shared" si="7"/>
        <v>0</v>
      </c>
      <c r="BD34" s="242">
        <f t="shared" si="7"/>
        <v>0</v>
      </c>
      <c r="BE34" s="242">
        <f t="shared" si="7"/>
        <v>0</v>
      </c>
    </row>
    <row r="35" spans="3:41" ht="6" customHeight="1">
      <c r="C35" s="280"/>
      <c r="D35" s="281"/>
      <c r="E35" s="282"/>
      <c r="F35" s="274"/>
      <c r="G35" s="274"/>
      <c r="H35" s="274"/>
      <c r="I35" s="274"/>
      <c r="J35" s="275"/>
      <c r="K35" s="275"/>
      <c r="L35" s="275"/>
      <c r="M35" s="275"/>
      <c r="N35" s="275"/>
      <c r="O35" s="275"/>
      <c r="P35" s="275"/>
      <c r="Q35" s="275"/>
      <c r="R35" s="275"/>
      <c r="S35" s="275"/>
      <c r="T35" s="275"/>
      <c r="U35" s="275"/>
      <c r="V35" s="275"/>
      <c r="W35" s="275"/>
      <c r="X35" s="275"/>
      <c r="Y35" s="282"/>
      <c r="Z35" s="361"/>
      <c r="AA35" s="283"/>
      <c r="AB35" s="283"/>
      <c r="AC35" s="283"/>
      <c r="AD35" s="283"/>
      <c r="AE35" s="283"/>
      <c r="AF35" s="283"/>
      <c r="AG35" s="283"/>
      <c r="AH35" s="283"/>
      <c r="AI35" s="283"/>
      <c r="AJ35" s="283"/>
      <c r="AK35" s="283"/>
      <c r="AL35" s="283"/>
      <c r="AM35" s="283"/>
      <c r="AN35" s="283"/>
      <c r="AO35" s="283"/>
    </row>
    <row r="36" spans="3:57" s="272" customFormat="1" ht="16.5" customHeight="1">
      <c r="C36" s="484" t="str">
        <f>Bilinguism!Y141</f>
        <v>Conclusion</v>
      </c>
      <c r="D36" s="419"/>
      <c r="E36" s="419"/>
      <c r="F36" s="419"/>
      <c r="G36" s="419"/>
      <c r="H36" s="268"/>
      <c r="I36" s="268"/>
      <c r="J36" s="269">
        <f aca="true" t="shared" si="8" ref="J36:Z36">SUBTOTAL(9,J38:J40)</f>
        <v>0</v>
      </c>
      <c r="K36" s="269">
        <f t="shared" si="8"/>
        <v>0</v>
      </c>
      <c r="L36" s="269">
        <f t="shared" si="8"/>
        <v>0</v>
      </c>
      <c r="M36" s="269">
        <f t="shared" si="8"/>
        <v>0</v>
      </c>
      <c r="N36" s="269">
        <f t="shared" si="8"/>
        <v>0</v>
      </c>
      <c r="O36" s="269">
        <f t="shared" si="8"/>
        <v>0</v>
      </c>
      <c r="P36" s="269">
        <f t="shared" si="8"/>
        <v>0</v>
      </c>
      <c r="Q36" s="269">
        <f t="shared" si="8"/>
        <v>0</v>
      </c>
      <c r="R36" s="269">
        <f t="shared" si="8"/>
        <v>0</v>
      </c>
      <c r="S36" s="269">
        <f t="shared" si="8"/>
        <v>0</v>
      </c>
      <c r="T36" s="269">
        <f t="shared" si="8"/>
        <v>0</v>
      </c>
      <c r="U36" s="269">
        <f t="shared" si="8"/>
        <v>0</v>
      </c>
      <c r="V36" s="269">
        <f t="shared" si="8"/>
        <v>0</v>
      </c>
      <c r="W36" s="269">
        <f t="shared" si="8"/>
        <v>0</v>
      </c>
      <c r="X36" s="269">
        <f t="shared" si="8"/>
        <v>0</v>
      </c>
      <c r="Y36" s="270">
        <f t="shared" si="8"/>
        <v>8</v>
      </c>
      <c r="Z36" s="355">
        <f t="shared" si="8"/>
        <v>8</v>
      </c>
      <c r="AA36" s="271"/>
      <c r="AB36" s="271"/>
      <c r="AC36" s="271"/>
      <c r="AD36" s="271"/>
      <c r="AE36" s="271"/>
      <c r="AF36" s="271"/>
      <c r="AG36" s="271"/>
      <c r="AH36" s="271"/>
      <c r="AI36" s="271"/>
      <c r="AJ36" s="271"/>
      <c r="AK36" s="271"/>
      <c r="AL36" s="271"/>
      <c r="AM36" s="271"/>
      <c r="AN36" s="271"/>
      <c r="AO36" s="271"/>
      <c r="AQ36" s="242"/>
      <c r="AR36" s="242"/>
      <c r="AS36" s="242"/>
      <c r="AT36" s="242"/>
      <c r="AU36" s="242"/>
      <c r="AV36" s="242"/>
      <c r="AW36" s="242"/>
      <c r="AX36" s="242"/>
      <c r="AY36" s="242"/>
      <c r="AZ36" s="242"/>
      <c r="BA36" s="242"/>
      <c r="BB36" s="242"/>
      <c r="BC36" s="242"/>
      <c r="BD36" s="242"/>
      <c r="BE36" s="242"/>
    </row>
    <row r="37" spans="3:41" ht="6" customHeight="1">
      <c r="C37" s="280"/>
      <c r="D37" s="281"/>
      <c r="E37" s="282"/>
      <c r="F37" s="274"/>
      <c r="G37" s="274"/>
      <c r="H37" s="274"/>
      <c r="I37" s="274"/>
      <c r="J37" s="275"/>
      <c r="K37" s="275"/>
      <c r="L37" s="275"/>
      <c r="M37" s="275"/>
      <c r="N37" s="275"/>
      <c r="O37" s="275"/>
      <c r="P37" s="275"/>
      <c r="Q37" s="275"/>
      <c r="R37" s="275"/>
      <c r="S37" s="275"/>
      <c r="T37" s="275"/>
      <c r="U37" s="275"/>
      <c r="V37" s="275"/>
      <c r="W37" s="275"/>
      <c r="X37" s="275"/>
      <c r="Y37" s="282"/>
      <c r="Z37" s="361"/>
      <c r="AA37" s="276"/>
      <c r="AB37" s="276"/>
      <c r="AC37" s="276"/>
      <c r="AD37" s="276"/>
      <c r="AE37" s="276"/>
      <c r="AF37" s="276"/>
      <c r="AG37" s="276"/>
      <c r="AH37" s="276"/>
      <c r="AI37" s="276"/>
      <c r="AJ37" s="276"/>
      <c r="AK37" s="276"/>
      <c r="AL37" s="276"/>
      <c r="AM37" s="276"/>
      <c r="AN37" s="276"/>
      <c r="AO37" s="276"/>
    </row>
    <row r="38" spans="3:57" ht="12.75">
      <c r="C38" s="277"/>
      <c r="D38" s="415" t="str">
        <f>Bilinguism!Y142</f>
        <v>Left audience with an appreciation of topic</v>
      </c>
      <c r="E38" s="415"/>
      <c r="F38" s="415"/>
      <c r="G38" s="415"/>
      <c r="H38" s="278"/>
      <c r="I38" s="278"/>
      <c r="J38" s="299"/>
      <c r="K38" s="299"/>
      <c r="L38" s="299"/>
      <c r="M38" s="299"/>
      <c r="N38" s="299"/>
      <c r="O38" s="299"/>
      <c r="P38" s="299"/>
      <c r="Q38" s="299"/>
      <c r="R38" s="299"/>
      <c r="S38" s="299"/>
      <c r="T38" s="299"/>
      <c r="U38" s="299"/>
      <c r="V38" s="299"/>
      <c r="W38" s="299"/>
      <c r="X38" s="299"/>
      <c r="Y38" s="337">
        <f>IF(prmMaxWeight,Parameters!D55,Parameters!F55)</f>
        <v>2</v>
      </c>
      <c r="Z38" s="340">
        <f>Parameters!F55</f>
        <v>2</v>
      </c>
      <c r="AA38" s="481"/>
      <c r="AB38" s="481"/>
      <c r="AC38" s="481"/>
      <c r="AD38" s="481"/>
      <c r="AE38" s="481"/>
      <c r="AF38" s="481"/>
      <c r="AG38" s="481"/>
      <c r="AH38" s="481"/>
      <c r="AI38" s="481"/>
      <c r="AJ38" s="481"/>
      <c r="AK38" s="481"/>
      <c r="AL38" s="481"/>
      <c r="AM38" s="481"/>
      <c r="AN38" s="481"/>
      <c r="AO38" s="481"/>
      <c r="AQ38" s="242">
        <f t="shared" si="4"/>
        <v>0</v>
      </c>
      <c r="AR38" s="242">
        <f aca="true" t="shared" si="9" ref="AR38:BE40">K38*$Z38/$Y38</f>
        <v>0</v>
      </c>
      <c r="AS38" s="242">
        <f t="shared" si="9"/>
        <v>0</v>
      </c>
      <c r="AT38" s="242">
        <f t="shared" si="9"/>
        <v>0</v>
      </c>
      <c r="AU38" s="242">
        <f t="shared" si="9"/>
        <v>0</v>
      </c>
      <c r="AV38" s="242">
        <f t="shared" si="9"/>
        <v>0</v>
      </c>
      <c r="AW38" s="242">
        <f t="shared" si="9"/>
        <v>0</v>
      </c>
      <c r="AX38" s="242">
        <f t="shared" si="9"/>
        <v>0</v>
      </c>
      <c r="AY38" s="242">
        <f t="shared" si="9"/>
        <v>0</v>
      </c>
      <c r="AZ38" s="242">
        <f t="shared" si="9"/>
        <v>0</v>
      </c>
      <c r="BA38" s="242">
        <f t="shared" si="9"/>
        <v>0</v>
      </c>
      <c r="BB38" s="242">
        <f t="shared" si="9"/>
        <v>0</v>
      </c>
      <c r="BC38" s="242">
        <f t="shared" si="9"/>
        <v>0</v>
      </c>
      <c r="BD38" s="242">
        <f t="shared" si="9"/>
        <v>0</v>
      </c>
      <c r="BE38" s="242">
        <f t="shared" si="9"/>
        <v>0</v>
      </c>
    </row>
    <row r="39" spans="3:57" ht="12.75">
      <c r="C39" s="277"/>
      <c r="D39" s="416" t="str">
        <f>Bilinguism!Y143</f>
        <v>Sums up material</v>
      </c>
      <c r="E39" s="416"/>
      <c r="F39" s="416"/>
      <c r="G39" s="416"/>
      <c r="H39" s="285"/>
      <c r="I39" s="285"/>
      <c r="J39" s="301"/>
      <c r="K39" s="301"/>
      <c r="L39" s="301"/>
      <c r="M39" s="301"/>
      <c r="N39" s="301"/>
      <c r="O39" s="301"/>
      <c r="P39" s="301"/>
      <c r="Q39" s="301"/>
      <c r="R39" s="301"/>
      <c r="S39" s="301"/>
      <c r="T39" s="301"/>
      <c r="U39" s="301"/>
      <c r="V39" s="301"/>
      <c r="W39" s="301"/>
      <c r="X39" s="301"/>
      <c r="Y39" s="337">
        <f>IF(prmMaxWeight,Parameters!D56,Parameters!F56)</f>
        <v>3</v>
      </c>
      <c r="Z39" s="342">
        <f>Parameters!F56</f>
        <v>3</v>
      </c>
      <c r="AA39" s="481"/>
      <c r="AB39" s="481"/>
      <c r="AC39" s="481"/>
      <c r="AD39" s="481"/>
      <c r="AE39" s="481"/>
      <c r="AF39" s="481"/>
      <c r="AG39" s="481"/>
      <c r="AH39" s="481"/>
      <c r="AI39" s="481"/>
      <c r="AJ39" s="481"/>
      <c r="AK39" s="481"/>
      <c r="AL39" s="481"/>
      <c r="AM39" s="481"/>
      <c r="AN39" s="481"/>
      <c r="AO39" s="481"/>
      <c r="AQ39" s="242">
        <f t="shared" si="4"/>
        <v>0</v>
      </c>
      <c r="AR39" s="242">
        <f t="shared" si="9"/>
        <v>0</v>
      </c>
      <c r="AS39" s="242">
        <f t="shared" si="9"/>
        <v>0</v>
      </c>
      <c r="AT39" s="242">
        <f t="shared" si="9"/>
        <v>0</v>
      </c>
      <c r="AU39" s="242">
        <f t="shared" si="9"/>
        <v>0</v>
      </c>
      <c r="AV39" s="242">
        <f t="shared" si="9"/>
        <v>0</v>
      </c>
      <c r="AW39" s="242">
        <f t="shared" si="9"/>
        <v>0</v>
      </c>
      <c r="AX39" s="242">
        <f t="shared" si="9"/>
        <v>0</v>
      </c>
      <c r="AY39" s="242">
        <f t="shared" si="9"/>
        <v>0</v>
      </c>
      <c r="AZ39" s="242">
        <f t="shared" si="9"/>
        <v>0</v>
      </c>
      <c r="BA39" s="242">
        <f t="shared" si="9"/>
        <v>0</v>
      </c>
      <c r="BB39" s="242">
        <f t="shared" si="9"/>
        <v>0</v>
      </c>
      <c r="BC39" s="242">
        <f t="shared" si="9"/>
        <v>0</v>
      </c>
      <c r="BD39" s="242">
        <f t="shared" si="9"/>
        <v>0</v>
      </c>
      <c r="BE39" s="242">
        <f t="shared" si="9"/>
        <v>0</v>
      </c>
    </row>
    <row r="40" spans="3:57" ht="12.75">
      <c r="C40" s="277"/>
      <c r="D40" s="418" t="str">
        <f>Bilinguism!Y144</f>
        <v>Logical: a capsule of what has been said</v>
      </c>
      <c r="E40" s="418"/>
      <c r="F40" s="418"/>
      <c r="G40" s="418"/>
      <c r="H40" s="279"/>
      <c r="I40" s="279"/>
      <c r="J40" s="300"/>
      <c r="K40" s="300"/>
      <c r="L40" s="300"/>
      <c r="M40" s="300"/>
      <c r="N40" s="300"/>
      <c r="O40" s="300"/>
      <c r="P40" s="300"/>
      <c r="Q40" s="300"/>
      <c r="R40" s="300"/>
      <c r="S40" s="300"/>
      <c r="T40" s="300"/>
      <c r="U40" s="300"/>
      <c r="V40" s="300"/>
      <c r="W40" s="300"/>
      <c r="X40" s="300"/>
      <c r="Y40" s="338">
        <f>IF(prmMaxWeight,Parameters!D57,Parameters!F57)</f>
        <v>3</v>
      </c>
      <c r="Z40" s="341">
        <f>Parameters!F57</f>
        <v>3</v>
      </c>
      <c r="AA40" s="481"/>
      <c r="AB40" s="481"/>
      <c r="AC40" s="481"/>
      <c r="AD40" s="481"/>
      <c r="AE40" s="481"/>
      <c r="AF40" s="481"/>
      <c r="AG40" s="481"/>
      <c r="AH40" s="481"/>
      <c r="AI40" s="481"/>
      <c r="AJ40" s="481"/>
      <c r="AK40" s="481"/>
      <c r="AL40" s="481"/>
      <c r="AM40" s="481"/>
      <c r="AN40" s="481"/>
      <c r="AO40" s="481"/>
      <c r="AQ40" s="242">
        <f t="shared" si="4"/>
        <v>0</v>
      </c>
      <c r="AR40" s="242">
        <f t="shared" si="9"/>
        <v>0</v>
      </c>
      <c r="AS40" s="242">
        <f t="shared" si="9"/>
        <v>0</v>
      </c>
      <c r="AT40" s="242">
        <f t="shared" si="9"/>
        <v>0</v>
      </c>
      <c r="AU40" s="242">
        <f t="shared" si="9"/>
        <v>0</v>
      </c>
      <c r="AV40" s="242">
        <f t="shared" si="9"/>
        <v>0</v>
      </c>
      <c r="AW40" s="242">
        <f t="shared" si="9"/>
        <v>0</v>
      </c>
      <c r="AX40" s="242">
        <f t="shared" si="9"/>
        <v>0</v>
      </c>
      <c r="AY40" s="242">
        <f t="shared" si="9"/>
        <v>0</v>
      </c>
      <c r="AZ40" s="242">
        <f t="shared" si="9"/>
        <v>0</v>
      </c>
      <c r="BA40" s="242">
        <f t="shared" si="9"/>
        <v>0</v>
      </c>
      <c r="BB40" s="242">
        <f t="shared" si="9"/>
        <v>0</v>
      </c>
      <c r="BC40" s="242">
        <f t="shared" si="9"/>
        <v>0</v>
      </c>
      <c r="BD40" s="242">
        <f t="shared" si="9"/>
        <v>0</v>
      </c>
      <c r="BE40" s="242">
        <f t="shared" si="9"/>
        <v>0</v>
      </c>
    </row>
    <row r="41" spans="3:41" ht="6" customHeight="1">
      <c r="C41" s="280"/>
      <c r="D41" s="281"/>
      <c r="E41" s="282"/>
      <c r="F41" s="274"/>
      <c r="G41" s="274"/>
      <c r="H41" s="274"/>
      <c r="I41" s="274"/>
      <c r="J41" s="274"/>
      <c r="K41" s="274"/>
      <c r="L41" s="274"/>
      <c r="M41" s="274"/>
      <c r="N41" s="274"/>
      <c r="O41" s="274"/>
      <c r="P41" s="274"/>
      <c r="Q41" s="274"/>
      <c r="R41" s="274"/>
      <c r="S41" s="274"/>
      <c r="T41" s="274"/>
      <c r="U41" s="274"/>
      <c r="V41" s="274"/>
      <c r="W41" s="274"/>
      <c r="X41" s="274"/>
      <c r="Y41" s="286"/>
      <c r="Z41" s="361"/>
      <c r="AA41" s="283"/>
      <c r="AB41" s="283"/>
      <c r="AC41" s="283"/>
      <c r="AD41" s="283"/>
      <c r="AE41" s="283"/>
      <c r="AF41" s="283"/>
      <c r="AG41" s="283"/>
      <c r="AH41" s="283"/>
      <c r="AI41" s="283"/>
      <c r="AJ41" s="283"/>
      <c r="AK41" s="283"/>
      <c r="AL41" s="283"/>
      <c r="AM41" s="283"/>
      <c r="AN41" s="283"/>
      <c r="AO41" s="283"/>
    </row>
    <row r="42" spans="3:57" s="272" customFormat="1" ht="16.5" customHeight="1">
      <c r="C42" s="484" t="str">
        <f>Bilinguism!Y145</f>
        <v>Delivery and Style</v>
      </c>
      <c r="D42" s="419"/>
      <c r="E42" s="419"/>
      <c r="F42" s="419"/>
      <c r="G42" s="419"/>
      <c r="H42" s="268"/>
      <c r="I42" s="268"/>
      <c r="J42" s="269">
        <f aca="true" t="shared" si="10" ref="J42:Z42">SUBTOTAL(9,J44:J46)</f>
        <v>0</v>
      </c>
      <c r="K42" s="269">
        <f t="shared" si="10"/>
        <v>0</v>
      </c>
      <c r="L42" s="269">
        <f t="shared" si="10"/>
        <v>0</v>
      </c>
      <c r="M42" s="269">
        <f t="shared" si="10"/>
        <v>0</v>
      </c>
      <c r="N42" s="269">
        <f t="shared" si="10"/>
        <v>0</v>
      </c>
      <c r="O42" s="269">
        <f t="shared" si="10"/>
        <v>0</v>
      </c>
      <c r="P42" s="269">
        <f t="shared" si="10"/>
        <v>0</v>
      </c>
      <c r="Q42" s="269">
        <f t="shared" si="10"/>
        <v>0</v>
      </c>
      <c r="R42" s="269">
        <f t="shared" si="10"/>
        <v>0</v>
      </c>
      <c r="S42" s="269">
        <f t="shared" si="10"/>
        <v>0</v>
      </c>
      <c r="T42" s="269">
        <f t="shared" si="10"/>
        <v>0</v>
      </c>
      <c r="U42" s="269">
        <f t="shared" si="10"/>
        <v>0</v>
      </c>
      <c r="V42" s="269">
        <f t="shared" si="10"/>
        <v>0</v>
      </c>
      <c r="W42" s="269">
        <f t="shared" si="10"/>
        <v>0</v>
      </c>
      <c r="X42" s="269">
        <f t="shared" si="10"/>
        <v>0</v>
      </c>
      <c r="Y42" s="270">
        <f t="shared" si="10"/>
        <v>30</v>
      </c>
      <c r="Z42" s="355">
        <f t="shared" si="10"/>
        <v>30</v>
      </c>
      <c r="AA42" s="271"/>
      <c r="AB42" s="271"/>
      <c r="AC42" s="271"/>
      <c r="AD42" s="271"/>
      <c r="AE42" s="271"/>
      <c r="AF42" s="271"/>
      <c r="AG42" s="271"/>
      <c r="AH42" s="271"/>
      <c r="AI42" s="271"/>
      <c r="AJ42" s="271"/>
      <c r="AK42" s="271"/>
      <c r="AL42" s="271"/>
      <c r="AM42" s="271"/>
      <c r="AN42" s="271"/>
      <c r="AO42" s="271"/>
      <c r="AQ42" s="242"/>
      <c r="AR42" s="242"/>
      <c r="AS42" s="242"/>
      <c r="AT42" s="242"/>
      <c r="AU42" s="242"/>
      <c r="AV42" s="242"/>
      <c r="AW42" s="242"/>
      <c r="AX42" s="242"/>
      <c r="AY42" s="242"/>
      <c r="AZ42" s="242"/>
      <c r="BA42" s="242"/>
      <c r="BB42" s="242"/>
      <c r="BC42" s="242"/>
      <c r="BD42" s="242"/>
      <c r="BE42" s="242"/>
    </row>
    <row r="43" spans="3:41" ht="6" customHeight="1">
      <c r="C43" s="273"/>
      <c r="D43" s="284"/>
      <c r="E43" s="274"/>
      <c r="F43" s="274"/>
      <c r="G43" s="274"/>
      <c r="H43" s="274"/>
      <c r="I43" s="274"/>
      <c r="J43" s="275"/>
      <c r="K43" s="275"/>
      <c r="L43" s="275"/>
      <c r="M43" s="275"/>
      <c r="N43" s="275"/>
      <c r="O43" s="275"/>
      <c r="P43" s="275"/>
      <c r="Q43" s="275"/>
      <c r="R43" s="275"/>
      <c r="S43" s="275"/>
      <c r="T43" s="275"/>
      <c r="U43" s="275"/>
      <c r="V43" s="275"/>
      <c r="W43" s="275"/>
      <c r="X43" s="275"/>
      <c r="Y43" s="274"/>
      <c r="Z43" s="356"/>
      <c r="AA43" s="276"/>
      <c r="AB43" s="276"/>
      <c r="AC43" s="276"/>
      <c r="AD43" s="276"/>
      <c r="AE43" s="276"/>
      <c r="AF43" s="276"/>
      <c r="AG43" s="276"/>
      <c r="AH43" s="276"/>
      <c r="AI43" s="276"/>
      <c r="AJ43" s="276"/>
      <c r="AK43" s="276"/>
      <c r="AL43" s="276"/>
      <c r="AM43" s="276"/>
      <c r="AN43" s="276"/>
      <c r="AO43" s="276"/>
    </row>
    <row r="44" spans="3:57" ht="26.25" customHeight="1">
      <c r="C44" s="277"/>
      <c r="D44" s="415" t="str">
        <f>Bilinguism!Y146</f>
        <v>Spoke to audience with enthusiasm, confidence and eye contact</v>
      </c>
      <c r="E44" s="415"/>
      <c r="F44" s="415"/>
      <c r="G44" s="415"/>
      <c r="H44" s="278"/>
      <c r="I44" s="278"/>
      <c r="J44" s="299"/>
      <c r="K44" s="299"/>
      <c r="L44" s="299"/>
      <c r="M44" s="299"/>
      <c r="N44" s="299"/>
      <c r="O44" s="299"/>
      <c r="P44" s="299"/>
      <c r="Q44" s="299"/>
      <c r="R44" s="299"/>
      <c r="S44" s="299"/>
      <c r="T44" s="299"/>
      <c r="U44" s="299"/>
      <c r="V44" s="299"/>
      <c r="W44" s="299"/>
      <c r="X44" s="299"/>
      <c r="Y44" s="337">
        <f>IF(prmMaxWeight,Parameters!D59,Parameters!F59)</f>
        <v>10</v>
      </c>
      <c r="Z44" s="340">
        <f>Parameters!F59</f>
        <v>10</v>
      </c>
      <c r="AA44" s="481"/>
      <c r="AB44" s="481"/>
      <c r="AC44" s="481"/>
      <c r="AD44" s="481"/>
      <c r="AE44" s="481"/>
      <c r="AF44" s="481"/>
      <c r="AG44" s="481"/>
      <c r="AH44" s="481"/>
      <c r="AI44" s="481"/>
      <c r="AJ44" s="481"/>
      <c r="AK44" s="481"/>
      <c r="AL44" s="481"/>
      <c r="AM44" s="481"/>
      <c r="AN44" s="481"/>
      <c r="AO44" s="481"/>
      <c r="AQ44" s="242">
        <f t="shared" si="4"/>
        <v>0</v>
      </c>
      <c r="AR44" s="242">
        <f aca="true" t="shared" si="11" ref="AR44:BE46">K44*$Z44/$Y44</f>
        <v>0</v>
      </c>
      <c r="AS44" s="242">
        <f t="shared" si="11"/>
        <v>0</v>
      </c>
      <c r="AT44" s="242">
        <f t="shared" si="11"/>
        <v>0</v>
      </c>
      <c r="AU44" s="242">
        <f t="shared" si="11"/>
        <v>0</v>
      </c>
      <c r="AV44" s="242">
        <f t="shared" si="11"/>
        <v>0</v>
      </c>
      <c r="AW44" s="242">
        <f t="shared" si="11"/>
        <v>0</v>
      </c>
      <c r="AX44" s="242">
        <f t="shared" si="11"/>
        <v>0</v>
      </c>
      <c r="AY44" s="242">
        <f t="shared" si="11"/>
        <v>0</v>
      </c>
      <c r="AZ44" s="242">
        <f t="shared" si="11"/>
        <v>0</v>
      </c>
      <c r="BA44" s="242">
        <f t="shared" si="11"/>
        <v>0</v>
      </c>
      <c r="BB44" s="242">
        <f t="shared" si="11"/>
        <v>0</v>
      </c>
      <c r="BC44" s="242">
        <f t="shared" si="11"/>
        <v>0</v>
      </c>
      <c r="BD44" s="242">
        <f t="shared" si="11"/>
        <v>0</v>
      </c>
      <c r="BE44" s="242">
        <f t="shared" si="11"/>
        <v>0</v>
      </c>
    </row>
    <row r="45" spans="3:57" ht="12.75">
      <c r="C45" s="277"/>
      <c r="D45" s="416" t="str">
        <f>Bilinguism!Y147</f>
        <v>Rate of delivery</v>
      </c>
      <c r="E45" s="416"/>
      <c r="F45" s="416"/>
      <c r="G45" s="416"/>
      <c r="H45" s="285"/>
      <c r="I45" s="285"/>
      <c r="J45" s="301"/>
      <c r="K45" s="301"/>
      <c r="L45" s="301"/>
      <c r="M45" s="301"/>
      <c r="N45" s="301"/>
      <c r="O45" s="301"/>
      <c r="P45" s="301"/>
      <c r="Q45" s="301"/>
      <c r="R45" s="301"/>
      <c r="S45" s="301"/>
      <c r="T45" s="301"/>
      <c r="U45" s="301"/>
      <c r="V45" s="301"/>
      <c r="W45" s="301"/>
      <c r="X45" s="301"/>
      <c r="Y45" s="337">
        <f>IF(prmMaxWeight,Parameters!D60,Parameters!F60)</f>
        <v>10</v>
      </c>
      <c r="Z45" s="342">
        <f>Parameters!F60</f>
        <v>10</v>
      </c>
      <c r="AA45" s="481"/>
      <c r="AB45" s="481"/>
      <c r="AC45" s="481"/>
      <c r="AD45" s="481"/>
      <c r="AE45" s="481"/>
      <c r="AF45" s="481"/>
      <c r="AG45" s="481"/>
      <c r="AH45" s="481"/>
      <c r="AI45" s="481"/>
      <c r="AJ45" s="481"/>
      <c r="AK45" s="481"/>
      <c r="AL45" s="481"/>
      <c r="AM45" s="481"/>
      <c r="AN45" s="481"/>
      <c r="AO45" s="481"/>
      <c r="AQ45" s="242">
        <f t="shared" si="4"/>
        <v>0</v>
      </c>
      <c r="AR45" s="242">
        <f t="shared" si="11"/>
        <v>0</v>
      </c>
      <c r="AS45" s="242">
        <f t="shared" si="11"/>
        <v>0</v>
      </c>
      <c r="AT45" s="242">
        <f t="shared" si="11"/>
        <v>0</v>
      </c>
      <c r="AU45" s="242">
        <f t="shared" si="11"/>
        <v>0</v>
      </c>
      <c r="AV45" s="242">
        <f t="shared" si="11"/>
        <v>0</v>
      </c>
      <c r="AW45" s="242">
        <f t="shared" si="11"/>
        <v>0</v>
      </c>
      <c r="AX45" s="242">
        <f t="shared" si="11"/>
        <v>0</v>
      </c>
      <c r="AY45" s="242">
        <f t="shared" si="11"/>
        <v>0</v>
      </c>
      <c r="AZ45" s="242">
        <f t="shared" si="11"/>
        <v>0</v>
      </c>
      <c r="BA45" s="242">
        <f t="shared" si="11"/>
        <v>0</v>
      </c>
      <c r="BB45" s="242">
        <f t="shared" si="11"/>
        <v>0</v>
      </c>
      <c r="BC45" s="242">
        <f t="shared" si="11"/>
        <v>0</v>
      </c>
      <c r="BD45" s="242">
        <f t="shared" si="11"/>
        <v>0</v>
      </c>
      <c r="BE45" s="242">
        <f t="shared" si="11"/>
        <v>0</v>
      </c>
    </row>
    <row r="46" spans="3:57" ht="26.25" customHeight="1">
      <c r="C46" s="277"/>
      <c r="D46" s="418" t="str">
        <f>Bilinguism!Y148</f>
        <v>Proper stance, audible, correct pronunciation &amp; enunciation</v>
      </c>
      <c r="E46" s="418"/>
      <c r="F46" s="418"/>
      <c r="G46" s="418"/>
      <c r="H46" s="279"/>
      <c r="I46" s="279"/>
      <c r="J46" s="300"/>
      <c r="K46" s="300"/>
      <c r="L46" s="300"/>
      <c r="M46" s="300"/>
      <c r="N46" s="300"/>
      <c r="O46" s="300"/>
      <c r="P46" s="300"/>
      <c r="Q46" s="300"/>
      <c r="R46" s="300"/>
      <c r="S46" s="300"/>
      <c r="T46" s="300"/>
      <c r="U46" s="300"/>
      <c r="V46" s="300"/>
      <c r="W46" s="300"/>
      <c r="X46" s="300"/>
      <c r="Y46" s="338">
        <f>IF(prmMaxWeight,Parameters!D61,Parameters!F61)</f>
        <v>10</v>
      </c>
      <c r="Z46" s="341">
        <f>Parameters!F61</f>
        <v>10</v>
      </c>
      <c r="AA46" s="481"/>
      <c r="AB46" s="481"/>
      <c r="AC46" s="481"/>
      <c r="AD46" s="481"/>
      <c r="AE46" s="481"/>
      <c r="AF46" s="481"/>
      <c r="AG46" s="481"/>
      <c r="AH46" s="481"/>
      <c r="AI46" s="481"/>
      <c r="AJ46" s="481"/>
      <c r="AK46" s="481"/>
      <c r="AL46" s="481"/>
      <c r="AM46" s="481"/>
      <c r="AN46" s="481"/>
      <c r="AO46" s="481"/>
      <c r="AQ46" s="242">
        <f t="shared" si="4"/>
        <v>0</v>
      </c>
      <c r="AR46" s="242">
        <f t="shared" si="11"/>
        <v>0</v>
      </c>
      <c r="AS46" s="242">
        <f t="shared" si="11"/>
        <v>0</v>
      </c>
      <c r="AT46" s="242">
        <f t="shared" si="11"/>
        <v>0</v>
      </c>
      <c r="AU46" s="242">
        <f t="shared" si="11"/>
        <v>0</v>
      </c>
      <c r="AV46" s="242">
        <f t="shared" si="11"/>
        <v>0</v>
      </c>
      <c r="AW46" s="242">
        <f t="shared" si="11"/>
        <v>0</v>
      </c>
      <c r="AX46" s="242">
        <f t="shared" si="11"/>
        <v>0</v>
      </c>
      <c r="AY46" s="242">
        <f t="shared" si="11"/>
        <v>0</v>
      </c>
      <c r="AZ46" s="242">
        <f t="shared" si="11"/>
        <v>0</v>
      </c>
      <c r="BA46" s="242">
        <f t="shared" si="11"/>
        <v>0</v>
      </c>
      <c r="BB46" s="242">
        <f t="shared" si="11"/>
        <v>0</v>
      </c>
      <c r="BC46" s="242">
        <f t="shared" si="11"/>
        <v>0</v>
      </c>
      <c r="BD46" s="242">
        <f t="shared" si="11"/>
        <v>0</v>
      </c>
      <c r="BE46" s="242">
        <f t="shared" si="11"/>
        <v>0</v>
      </c>
    </row>
    <row r="47" spans="3:41" ht="6" customHeight="1">
      <c r="C47" s="280"/>
      <c r="D47" s="282"/>
      <c r="E47" s="282"/>
      <c r="F47" s="274"/>
      <c r="G47" s="274"/>
      <c r="H47" s="274"/>
      <c r="I47" s="274"/>
      <c r="J47" s="275"/>
      <c r="K47" s="275"/>
      <c r="L47" s="275"/>
      <c r="M47" s="275"/>
      <c r="N47" s="275"/>
      <c r="O47" s="275"/>
      <c r="P47" s="275"/>
      <c r="Q47" s="275"/>
      <c r="R47" s="275"/>
      <c r="S47" s="275"/>
      <c r="T47" s="275"/>
      <c r="U47" s="275"/>
      <c r="V47" s="275"/>
      <c r="W47" s="275"/>
      <c r="X47" s="275"/>
      <c r="Y47" s="274"/>
      <c r="Z47" s="356"/>
      <c r="AA47" s="276"/>
      <c r="AB47" s="276"/>
      <c r="AC47" s="276"/>
      <c r="AD47" s="276"/>
      <c r="AE47" s="276"/>
      <c r="AF47" s="276"/>
      <c r="AG47" s="276"/>
      <c r="AH47" s="276"/>
      <c r="AI47" s="276"/>
      <c r="AJ47" s="276"/>
      <c r="AK47" s="276"/>
      <c r="AL47" s="276"/>
      <c r="AM47" s="276"/>
      <c r="AN47" s="276"/>
      <c r="AO47" s="276"/>
    </row>
    <row r="48" spans="3:41" ht="16.5">
      <c r="C48" s="485" t="str">
        <f>Bilinguism!Y125</f>
        <v>Score</v>
      </c>
      <c r="D48" s="421"/>
      <c r="E48" s="421"/>
      <c r="F48" s="421"/>
      <c r="G48" s="421"/>
      <c r="H48" s="421"/>
      <c r="I48" s="287"/>
      <c r="J48" s="288">
        <f aca="true" t="shared" si="12" ref="J48:Z48">SUBTOTAL(9,J22:J46)</f>
        <v>0</v>
      </c>
      <c r="K48" s="288">
        <f t="shared" si="12"/>
        <v>0</v>
      </c>
      <c r="L48" s="288">
        <f t="shared" si="12"/>
        <v>0</v>
      </c>
      <c r="M48" s="288">
        <f t="shared" si="12"/>
        <v>0</v>
      </c>
      <c r="N48" s="288">
        <f t="shared" si="12"/>
        <v>0</v>
      </c>
      <c r="O48" s="288">
        <f t="shared" si="12"/>
        <v>0</v>
      </c>
      <c r="P48" s="288">
        <f t="shared" si="12"/>
        <v>0</v>
      </c>
      <c r="Q48" s="288">
        <f t="shared" si="12"/>
        <v>0</v>
      </c>
      <c r="R48" s="288">
        <f t="shared" si="12"/>
        <v>0</v>
      </c>
      <c r="S48" s="288">
        <f t="shared" si="12"/>
        <v>0</v>
      </c>
      <c r="T48" s="288">
        <f t="shared" si="12"/>
        <v>0</v>
      </c>
      <c r="U48" s="288">
        <f t="shared" si="12"/>
        <v>0</v>
      </c>
      <c r="V48" s="288">
        <f t="shared" si="12"/>
        <v>0</v>
      </c>
      <c r="W48" s="288">
        <f t="shared" si="12"/>
        <v>0</v>
      </c>
      <c r="X48" s="288">
        <f t="shared" si="12"/>
        <v>0</v>
      </c>
      <c r="Y48" s="365">
        <f t="shared" si="12"/>
        <v>76</v>
      </c>
      <c r="Z48" s="366">
        <f t="shared" si="12"/>
        <v>76</v>
      </c>
      <c r="AA48" s="289"/>
      <c r="AB48" s="289"/>
      <c r="AC48" s="289"/>
      <c r="AD48" s="289"/>
      <c r="AE48" s="289"/>
      <c r="AF48" s="289"/>
      <c r="AG48" s="289"/>
      <c r="AH48" s="289"/>
      <c r="AI48" s="289"/>
      <c r="AJ48" s="289"/>
      <c r="AK48" s="289"/>
      <c r="AL48" s="289"/>
      <c r="AM48" s="289"/>
      <c r="AN48" s="289"/>
      <c r="AO48" s="289"/>
    </row>
    <row r="49" spans="3:41" ht="4.5" customHeight="1">
      <c r="C49" s="477"/>
      <c r="D49" s="478"/>
      <c r="E49" s="478"/>
      <c r="F49" s="478"/>
      <c r="G49" s="478"/>
      <c r="H49" s="478"/>
      <c r="I49" s="274"/>
      <c r="J49" s="275"/>
      <c r="K49" s="275"/>
      <c r="L49" s="275"/>
      <c r="M49" s="275"/>
      <c r="N49" s="275"/>
      <c r="O49" s="275"/>
      <c r="P49" s="275"/>
      <c r="Q49" s="275"/>
      <c r="R49" s="275"/>
      <c r="S49" s="275"/>
      <c r="T49" s="275"/>
      <c r="U49" s="275"/>
      <c r="V49" s="275"/>
      <c r="W49" s="275"/>
      <c r="X49" s="275"/>
      <c r="Y49" s="274"/>
      <c r="Z49" s="360"/>
      <c r="AA49" s="276"/>
      <c r="AB49" s="276"/>
      <c r="AC49" s="276"/>
      <c r="AD49" s="276"/>
      <c r="AE49" s="276"/>
      <c r="AF49" s="276"/>
      <c r="AG49" s="276"/>
      <c r="AH49" s="276"/>
      <c r="AI49" s="276"/>
      <c r="AJ49" s="276"/>
      <c r="AK49" s="276"/>
      <c r="AL49" s="276"/>
      <c r="AM49" s="276"/>
      <c r="AN49" s="276"/>
      <c r="AO49" s="276"/>
    </row>
    <row r="50" spans="3:41" ht="16.5" hidden="1">
      <c r="C50" s="502" t="str">
        <f>Bilinguism!Y124</f>
        <v>Weighted Score</v>
      </c>
      <c r="D50" s="503"/>
      <c r="E50" s="503"/>
      <c r="F50" s="503"/>
      <c r="G50" s="503"/>
      <c r="H50" s="503"/>
      <c r="I50" s="287"/>
      <c r="J50" s="339">
        <f>SUM(AQ24:AQ46)</f>
        <v>0</v>
      </c>
      <c r="K50" s="339">
        <f aca="true" t="shared" si="13" ref="K50:X50">SUM(AR24:AR46)</f>
        <v>0</v>
      </c>
      <c r="L50" s="339">
        <f t="shared" si="13"/>
        <v>0</v>
      </c>
      <c r="M50" s="339">
        <f t="shared" si="13"/>
        <v>0</v>
      </c>
      <c r="N50" s="339">
        <f t="shared" si="13"/>
        <v>0</v>
      </c>
      <c r="O50" s="339">
        <f t="shared" si="13"/>
        <v>0</v>
      </c>
      <c r="P50" s="339">
        <f t="shared" si="13"/>
        <v>0</v>
      </c>
      <c r="Q50" s="339">
        <f t="shared" si="13"/>
        <v>0</v>
      </c>
      <c r="R50" s="339">
        <f t="shared" si="13"/>
        <v>0</v>
      </c>
      <c r="S50" s="339">
        <f t="shared" si="13"/>
        <v>0</v>
      </c>
      <c r="T50" s="339">
        <f t="shared" si="13"/>
        <v>0</v>
      </c>
      <c r="U50" s="339">
        <f t="shared" si="13"/>
        <v>0</v>
      </c>
      <c r="V50" s="339">
        <f t="shared" si="13"/>
        <v>0</v>
      </c>
      <c r="W50" s="339">
        <f t="shared" si="13"/>
        <v>0</v>
      </c>
      <c r="X50" s="339">
        <f t="shared" si="13"/>
        <v>0</v>
      </c>
      <c r="Y50" s="364">
        <f>Z48</f>
        <v>76</v>
      </c>
      <c r="Z50" s="359"/>
      <c r="AA50" s="276"/>
      <c r="AB50" s="276"/>
      <c r="AC50" s="276"/>
      <c r="AD50" s="276"/>
      <c r="AE50" s="276"/>
      <c r="AF50" s="276"/>
      <c r="AG50" s="276"/>
      <c r="AH50" s="276"/>
      <c r="AI50" s="276"/>
      <c r="AJ50" s="276"/>
      <c r="AK50" s="276"/>
      <c r="AL50" s="276"/>
      <c r="AM50" s="276"/>
      <c r="AN50" s="276"/>
      <c r="AO50" s="276"/>
    </row>
    <row r="51" spans="3:41" ht="4.5" customHeight="1">
      <c r="C51" s="280"/>
      <c r="D51" s="282"/>
      <c r="E51" s="282"/>
      <c r="F51" s="282"/>
      <c r="G51" s="282"/>
      <c r="H51" s="282"/>
      <c r="I51" s="274"/>
      <c r="J51" s="275"/>
      <c r="K51" s="275"/>
      <c r="L51" s="275"/>
      <c r="M51" s="275"/>
      <c r="N51" s="275"/>
      <c r="O51" s="275"/>
      <c r="P51" s="275"/>
      <c r="Q51" s="275"/>
      <c r="R51" s="275"/>
      <c r="S51" s="275"/>
      <c r="T51" s="275"/>
      <c r="U51" s="275"/>
      <c r="V51" s="275"/>
      <c r="W51" s="275"/>
      <c r="X51" s="275"/>
      <c r="Y51" s="274"/>
      <c r="Z51" s="360"/>
      <c r="AA51" s="276"/>
      <c r="AB51" s="276"/>
      <c r="AC51" s="276"/>
      <c r="AD51" s="276"/>
      <c r="AE51" s="276"/>
      <c r="AF51" s="276"/>
      <c r="AG51" s="276"/>
      <c r="AH51" s="276"/>
      <c r="AI51" s="276"/>
      <c r="AJ51" s="276"/>
      <c r="AK51" s="276"/>
      <c r="AL51" s="276"/>
      <c r="AM51" s="276"/>
      <c r="AN51" s="276"/>
      <c r="AO51" s="276"/>
    </row>
    <row r="52" spans="3:41" ht="12.75">
      <c r="C52" s="486" t="str">
        <f>Bilinguism!Y126&amp;" ("&amp;Bilinguism!Y127&amp;" "&amp;Parameters!D39&amp;" "&amp;Bilinguism!Y128&amp;")"</f>
        <v>less time penalty (maximum 7 faults)</v>
      </c>
      <c r="D52" s="487"/>
      <c r="E52" s="487"/>
      <c r="F52" s="487"/>
      <c r="G52" s="487"/>
      <c r="H52" s="487"/>
      <c r="I52" s="274"/>
      <c r="J52" s="290">
        <f aca="true" t="shared" si="14" ref="J52:X52">VLOOKUP(J$21,CHRONO_TABLE,6)</f>
      </c>
      <c r="K52" s="290">
        <f t="shared" si="14"/>
      </c>
      <c r="L52" s="290">
        <f t="shared" si="14"/>
      </c>
      <c r="M52" s="290">
        <f t="shared" si="14"/>
      </c>
      <c r="N52" s="290">
        <f t="shared" si="14"/>
      </c>
      <c r="O52" s="290">
        <f t="shared" si="14"/>
      </c>
      <c r="P52" s="290">
        <f t="shared" si="14"/>
      </c>
      <c r="Q52" s="290">
        <f t="shared" si="14"/>
      </c>
      <c r="R52" s="290">
        <f t="shared" si="14"/>
      </c>
      <c r="S52" s="290">
        <f t="shared" si="14"/>
      </c>
      <c r="T52" s="290">
        <f t="shared" si="14"/>
      </c>
      <c r="U52" s="290">
        <f t="shared" si="14"/>
      </c>
      <c r="V52" s="290">
        <f t="shared" si="14"/>
      </c>
      <c r="W52" s="290">
        <f t="shared" si="14"/>
      </c>
      <c r="X52" s="290">
        <f t="shared" si="14"/>
      </c>
      <c r="Y52" s="274"/>
      <c r="Z52" s="360"/>
      <c r="AA52" s="481"/>
      <c r="AB52" s="481"/>
      <c r="AC52" s="481"/>
      <c r="AD52" s="481"/>
      <c r="AE52" s="481"/>
      <c r="AF52" s="481"/>
      <c r="AG52" s="481"/>
      <c r="AH52" s="481"/>
      <c r="AI52" s="481"/>
      <c r="AJ52" s="481"/>
      <c r="AK52" s="481"/>
      <c r="AL52" s="481"/>
      <c r="AM52" s="481"/>
      <c r="AN52" s="481"/>
      <c r="AO52" s="481"/>
    </row>
    <row r="53" spans="3:41" ht="4.5" customHeight="1" thickBot="1">
      <c r="C53" s="477"/>
      <c r="D53" s="478"/>
      <c r="E53" s="478"/>
      <c r="F53" s="478"/>
      <c r="G53" s="478"/>
      <c r="H53" s="478"/>
      <c r="I53" s="274"/>
      <c r="J53" s="275"/>
      <c r="K53" s="275"/>
      <c r="L53" s="275"/>
      <c r="M53" s="275"/>
      <c r="N53" s="275"/>
      <c r="O53" s="275"/>
      <c r="P53" s="275"/>
      <c r="Q53" s="275"/>
      <c r="R53" s="275"/>
      <c r="S53" s="275"/>
      <c r="T53" s="275"/>
      <c r="U53" s="275"/>
      <c r="V53" s="275"/>
      <c r="W53" s="275"/>
      <c r="X53" s="275"/>
      <c r="Y53" s="274"/>
      <c r="Z53" s="360"/>
      <c r="AA53" s="481"/>
      <c r="AB53" s="481"/>
      <c r="AC53" s="481"/>
      <c r="AD53" s="481"/>
      <c r="AE53" s="481"/>
      <c r="AF53" s="481"/>
      <c r="AG53" s="481"/>
      <c r="AH53" s="481"/>
      <c r="AI53" s="481"/>
      <c r="AJ53" s="481"/>
      <c r="AK53" s="481"/>
      <c r="AL53" s="481"/>
      <c r="AM53" s="481"/>
      <c r="AN53" s="481"/>
      <c r="AO53" s="481"/>
    </row>
    <row r="54" spans="3:41" ht="17.25" thickBot="1">
      <c r="C54" s="479" t="str">
        <f>Bilinguism!Y129</f>
        <v>Final Score</v>
      </c>
      <c r="D54" s="480"/>
      <c r="E54" s="480"/>
      <c r="F54" s="480"/>
      <c r="G54" s="480"/>
      <c r="H54" s="480"/>
      <c r="I54" s="353"/>
      <c r="J54" s="291">
        <f>IF(ISNUMBER(J52),J50-J52,J50)</f>
        <v>0</v>
      </c>
      <c r="K54" s="291">
        <f aca="true" t="shared" si="15" ref="K54:X54">IF(ISNUMBER(K52),K50-K52,K50)</f>
        <v>0</v>
      </c>
      <c r="L54" s="291">
        <f t="shared" si="15"/>
        <v>0</v>
      </c>
      <c r="M54" s="291">
        <f t="shared" si="15"/>
        <v>0</v>
      </c>
      <c r="N54" s="291">
        <f t="shared" si="15"/>
        <v>0</v>
      </c>
      <c r="O54" s="291">
        <f t="shared" si="15"/>
        <v>0</v>
      </c>
      <c r="P54" s="291">
        <f t="shared" si="15"/>
        <v>0</v>
      </c>
      <c r="Q54" s="291">
        <f t="shared" si="15"/>
        <v>0</v>
      </c>
      <c r="R54" s="291">
        <f t="shared" si="15"/>
        <v>0</v>
      </c>
      <c r="S54" s="291">
        <f t="shared" si="15"/>
        <v>0</v>
      </c>
      <c r="T54" s="291">
        <f t="shared" si="15"/>
        <v>0</v>
      </c>
      <c r="U54" s="291">
        <f t="shared" si="15"/>
        <v>0</v>
      </c>
      <c r="V54" s="291">
        <f t="shared" si="15"/>
        <v>0</v>
      </c>
      <c r="W54" s="291">
        <f t="shared" si="15"/>
        <v>0</v>
      </c>
      <c r="X54" s="291">
        <f t="shared" si="15"/>
        <v>0</v>
      </c>
      <c r="Y54" s="363">
        <f>Y50</f>
        <v>76</v>
      </c>
      <c r="Z54" s="352"/>
      <c r="AA54" s="488"/>
      <c r="AB54" s="488"/>
      <c r="AC54" s="488"/>
      <c r="AD54" s="488"/>
      <c r="AE54" s="488"/>
      <c r="AF54" s="488"/>
      <c r="AG54" s="488"/>
      <c r="AH54" s="488"/>
      <c r="AI54" s="488"/>
      <c r="AJ54" s="488"/>
      <c r="AK54" s="488"/>
      <c r="AL54" s="488"/>
      <c r="AM54" s="488"/>
      <c r="AN54" s="488"/>
      <c r="AO54" s="488"/>
    </row>
    <row r="55" spans="3:41" ht="24.75" customHeight="1">
      <c r="C55" s="263"/>
      <c r="D55" s="263"/>
      <c r="E55" s="263"/>
      <c r="F55" s="263"/>
      <c r="G55" s="263"/>
      <c r="H55" s="263"/>
      <c r="I55" s="263"/>
      <c r="J55" s="292"/>
      <c r="K55" s="292"/>
      <c r="L55" s="292"/>
      <c r="M55" s="292"/>
      <c r="N55" s="292"/>
      <c r="O55" s="292"/>
      <c r="P55" s="292"/>
      <c r="Q55" s="292"/>
      <c r="R55" s="292"/>
      <c r="S55" s="292"/>
      <c r="T55" s="292"/>
      <c r="U55" s="292"/>
      <c r="V55" s="292"/>
      <c r="W55" s="292"/>
      <c r="X55" s="292"/>
      <c r="Y55" s="263"/>
      <c r="Z55" s="263"/>
      <c r="AA55" s="263"/>
      <c r="AB55" s="263"/>
      <c r="AC55" s="263"/>
      <c r="AD55" s="263"/>
      <c r="AE55" s="263"/>
      <c r="AF55" s="263"/>
      <c r="AG55" s="263"/>
      <c r="AH55" s="263"/>
      <c r="AI55" s="263"/>
      <c r="AJ55" s="263"/>
      <c r="AK55" s="263"/>
      <c r="AL55" s="263"/>
      <c r="AM55" s="263"/>
      <c r="AN55" s="263"/>
      <c r="AO55" s="263"/>
    </row>
    <row r="56" spans="3:41" ht="12.75" customHeight="1">
      <c r="C56" s="476" t="str">
        <f>Bilinguism!Y15</f>
        <v>I certify this copy conforms to my observations of the competition</v>
      </c>
      <c r="D56" s="476"/>
      <c r="E56" s="476"/>
      <c r="F56" s="476"/>
      <c r="G56" s="476"/>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row>
    <row r="57" spans="2:41" ht="13.5" thickBot="1">
      <c r="B57" s="293"/>
      <c r="C57" s="476"/>
      <c r="D57" s="476"/>
      <c r="E57" s="476"/>
      <c r="F57" s="476"/>
      <c r="G57" s="476"/>
      <c r="H57" s="499"/>
      <c r="I57" s="499"/>
      <c r="J57" s="499"/>
      <c r="K57" s="499"/>
      <c r="L57" s="499"/>
      <c r="M57" s="499"/>
      <c r="N57" s="499"/>
      <c r="O57" s="499"/>
      <c r="P57" s="499"/>
      <c r="Q57" s="499"/>
      <c r="R57" s="499"/>
      <c r="S57" s="499"/>
      <c r="T57" s="499"/>
      <c r="U57" s="499"/>
      <c r="V57" s="499"/>
      <c r="W57" s="499"/>
      <c r="X57" s="499"/>
      <c r="Y57" s="499"/>
      <c r="Z57" s="274"/>
      <c r="AA57" s="294"/>
      <c r="AB57" s="294"/>
      <c r="AC57" s="294"/>
      <c r="AD57" s="294"/>
      <c r="AE57" s="294"/>
      <c r="AF57" s="294"/>
      <c r="AG57" s="294"/>
      <c r="AH57" s="294"/>
      <c r="AI57" s="294"/>
      <c r="AJ57" s="294"/>
      <c r="AK57" s="294"/>
      <c r="AL57" s="294"/>
      <c r="AM57" s="294"/>
      <c r="AN57" s="294"/>
      <c r="AO57" s="294"/>
    </row>
    <row r="58" spans="3:55" ht="12.75">
      <c r="C58" s="263"/>
      <c r="D58" s="263"/>
      <c r="E58" s="263"/>
      <c r="F58" s="263"/>
      <c r="G58" s="263"/>
      <c r="H58" s="504" t="str">
        <f>Bilinguism!Y16</f>
        <v>Date</v>
      </c>
      <c r="I58" s="504"/>
      <c r="J58" s="504"/>
      <c r="K58" s="504"/>
      <c r="L58" s="504"/>
      <c r="M58" s="504"/>
      <c r="N58" s="504"/>
      <c r="O58" s="504"/>
      <c r="P58" s="504"/>
      <c r="Q58" s="504"/>
      <c r="R58" s="504"/>
      <c r="S58" s="504"/>
      <c r="T58" s="504"/>
      <c r="U58" s="504"/>
      <c r="V58" s="504"/>
      <c r="W58" s="504"/>
      <c r="X58" s="504"/>
      <c r="Y58" s="504"/>
      <c r="Z58" s="263"/>
      <c r="AA58" s="292" t="str">
        <f>IF(ISBLANK(PRM_JUGE1),Bilinguism!$Y$27,PRM_JUGE1)</f>
        <v>Judge 1</v>
      </c>
      <c r="AB58" s="292" t="str">
        <f>IF(ISBLANK(PRM_JUGE1),Bilinguism!$Y$27,PRM_JUGE1)</f>
        <v>Judge 1</v>
      </c>
      <c r="AC58" s="292" t="str">
        <f>IF(ISBLANK(PRM_JUGE1),Bilinguism!$Y$27,PRM_JUGE1)</f>
        <v>Judge 1</v>
      </c>
      <c r="AD58" s="292" t="str">
        <f>IF(ISBLANK(PRM_JUGE1),Bilinguism!$Y$27,PRM_JUGE1)</f>
        <v>Judge 1</v>
      </c>
      <c r="AE58" s="292" t="str">
        <f>IF(ISBLANK(PRM_JUGE1),Bilinguism!$Y$27,PRM_JUGE1)</f>
        <v>Judge 1</v>
      </c>
      <c r="AF58" s="292" t="str">
        <f>IF(ISBLANK(PRM_JUGE1),Bilinguism!$Y$27,PRM_JUGE1)</f>
        <v>Judge 1</v>
      </c>
      <c r="AG58" s="292" t="str">
        <f>IF(ISBLANK(PRM_JUGE1),Bilinguism!$Y$27,PRM_JUGE1)</f>
        <v>Judge 1</v>
      </c>
      <c r="AH58" s="292" t="str">
        <f>IF(ISBLANK(PRM_JUGE1),Bilinguism!$Y$27,PRM_JUGE1)</f>
        <v>Judge 1</v>
      </c>
      <c r="AI58" s="292" t="str">
        <f>IF(ISBLANK(PRM_JUGE1),Bilinguism!$Y$27,PRM_JUGE1)</f>
        <v>Judge 1</v>
      </c>
      <c r="AJ58" s="292" t="str">
        <f>IF(ISBLANK(PRM_JUGE1),Bilinguism!$Y$27,PRM_JUGE1)</f>
        <v>Judge 1</v>
      </c>
      <c r="AK58" s="292" t="str">
        <f>IF(ISBLANK(PRM_JUGE1),Bilinguism!$Y$27,PRM_JUGE1)</f>
        <v>Judge 1</v>
      </c>
      <c r="AL58" s="292" t="str">
        <f>IF(ISBLANK(PRM_JUGE1),Bilinguism!$Y$27,PRM_JUGE1)</f>
        <v>Judge 1</v>
      </c>
      <c r="AM58" s="292" t="str">
        <f>IF(ISBLANK(PRM_JUGE1),Bilinguism!$Y$27,PRM_JUGE1)</f>
        <v>Judge 1</v>
      </c>
      <c r="AN58" s="292" t="str">
        <f>IF(ISBLANK(PRM_JUGE1),Bilinguism!$Y$27,PRM_JUGE1)</f>
        <v>Judge 1</v>
      </c>
      <c r="AO58" s="292" t="str">
        <f>IF(ISBLANK(PRM_JUGE1),Bilinguism!$Y$27,PRM_JUGE1)</f>
        <v>Judge 1</v>
      </c>
      <c r="AP58" s="251"/>
      <c r="AQ58" s="251"/>
      <c r="AR58" s="251"/>
      <c r="AS58" s="251"/>
      <c r="AT58" s="251"/>
      <c r="AU58" s="251"/>
      <c r="AV58" s="251"/>
      <c r="AW58" s="251"/>
      <c r="AX58" s="251"/>
      <c r="AY58" s="251"/>
      <c r="AZ58" s="251"/>
      <c r="BA58" s="251"/>
      <c r="BB58" s="251"/>
      <c r="BC58" s="251"/>
    </row>
    <row r="59" spans="3:53" ht="12.75">
      <c r="C59" s="260"/>
      <c r="D59" s="254"/>
      <c r="E59" s="254"/>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R59" s="254"/>
      <c r="AS59" s="254"/>
      <c r="AT59" s="254"/>
      <c r="AU59" s="254"/>
      <c r="AV59" s="254"/>
      <c r="AW59" s="254"/>
      <c r="AX59" s="254"/>
      <c r="AY59" s="254"/>
      <c r="AZ59" s="257"/>
      <c r="BA59" s="254"/>
    </row>
    <row r="60" spans="3:53" ht="18">
      <c r="C60" s="260"/>
      <c r="D60" s="254"/>
      <c r="E60" s="254"/>
      <c r="F60" s="491" t="str">
        <f>Bilinguism!Y123</f>
        <v>Impromptu Speech</v>
      </c>
      <c r="G60" s="491"/>
      <c r="H60" s="491"/>
      <c r="I60" s="491"/>
      <c r="J60" s="491"/>
      <c r="K60" s="491"/>
      <c r="L60" s="491"/>
      <c r="M60" s="491"/>
      <c r="N60" s="491"/>
      <c r="O60" s="491"/>
      <c r="P60" s="491"/>
      <c r="Q60" s="491"/>
      <c r="R60" s="261"/>
      <c r="S60" s="261"/>
      <c r="T60" s="261"/>
      <c r="U60" s="261"/>
      <c r="V60" s="261"/>
      <c r="W60" s="261"/>
      <c r="X60" s="261"/>
      <c r="Y60" s="261"/>
      <c r="Z60" s="261"/>
      <c r="AA60" s="298" t="str">
        <f>IF(VLOOKUP(J68,PRM_TABLE_CADET,4)="FR",Bilinguism!$Y$116,Bilinguism!$Y$117)</f>
        <v>in English</v>
      </c>
      <c r="AB60" s="298" t="str">
        <f>IF(VLOOKUP(K68,PRM_TABLE_CADET,4)="FR",Bilinguism!$Y$116,Bilinguism!$Y$117)</f>
        <v>in English</v>
      </c>
      <c r="AC60" s="298" t="str">
        <f>IF(VLOOKUP(L68,PRM_TABLE_CADET,4)="FR",Bilinguism!$Y$116,Bilinguism!$Y$117)</f>
        <v>in English</v>
      </c>
      <c r="AD60" s="298" t="str">
        <f>IF(VLOOKUP(M68,PRM_TABLE_CADET,4)="FR",Bilinguism!$Y$116,Bilinguism!$Y$117)</f>
        <v>in English</v>
      </c>
      <c r="AE60" s="298" t="str">
        <f>IF(VLOOKUP(N68,PRM_TABLE_CADET,4)="FR",Bilinguism!$Y$116,Bilinguism!$Y$117)</f>
        <v>in English</v>
      </c>
      <c r="AF60" s="298" t="str">
        <f>IF(VLOOKUP(O68,PRM_TABLE_CADET,4)="FR",Bilinguism!$Y$116,Bilinguism!$Y$117)</f>
        <v>in English</v>
      </c>
      <c r="AG60" s="298" t="str">
        <f>IF(VLOOKUP(P68,PRM_TABLE_CADET,4)="FR",Bilinguism!$Y$116,Bilinguism!$Y$117)</f>
        <v>in English</v>
      </c>
      <c r="AH60" s="298" t="str">
        <f>IF(VLOOKUP(Q68,PRM_TABLE_CADET,4)="FR",Bilinguism!$Y$116,Bilinguism!$Y$117)</f>
        <v>in English</v>
      </c>
      <c r="AI60" s="298" t="str">
        <f>IF(VLOOKUP(R68,PRM_TABLE_CADET,4)="FR",Bilinguism!$Y$116,Bilinguism!$Y$117)</f>
        <v>in English</v>
      </c>
      <c r="AJ60" s="298" t="str">
        <f>IF(VLOOKUP(S68,PRM_TABLE_CADET,4)="FR",Bilinguism!$Y$116,Bilinguism!$Y$117)</f>
        <v>in English</v>
      </c>
      <c r="AK60" s="298" t="str">
        <f>IF(VLOOKUP(T68,PRM_TABLE_CADET,4)="FR",Bilinguism!$Y$116,Bilinguism!$Y$117)</f>
        <v>in English</v>
      </c>
      <c r="AL60" s="298" t="str">
        <f>IF(VLOOKUP(U68,PRM_TABLE_CADET,4)="FR",Bilinguism!$Y$116,Bilinguism!$Y$117)</f>
        <v>in English</v>
      </c>
      <c r="AM60" s="298" t="str">
        <f>IF(VLOOKUP(V68,PRM_TABLE_CADET,4)="FR",Bilinguism!$Y$116,Bilinguism!$Y$117)</f>
        <v>in English</v>
      </c>
      <c r="AN60" s="298" t="str">
        <f>IF(VLOOKUP(W68,PRM_TABLE_CADET,4)="FR",Bilinguism!$Y$116,Bilinguism!$Y$117)</f>
        <v>in English</v>
      </c>
      <c r="AO60" s="298" t="str">
        <f>IF(VLOOKUP(X68,PRM_TABLE_CADET,4)="FR",Bilinguism!$Y$116,Bilinguism!$Y$117)</f>
        <v>in English</v>
      </c>
      <c r="AR60" s="254"/>
      <c r="AS60" s="254"/>
      <c r="AT60" s="254"/>
      <c r="AU60" s="254"/>
      <c r="AV60" s="254"/>
      <c r="AW60" s="254"/>
      <c r="AX60" s="254"/>
      <c r="AY60" s="254"/>
      <c r="AZ60" s="257"/>
      <c r="BA60" s="254"/>
    </row>
    <row r="61" spans="3:41" ht="36" customHeight="1">
      <c r="C61" s="262" t="str">
        <f>Bilinguism!Y114</f>
        <v>Speech Topic</v>
      </c>
      <c r="D61" s="263"/>
      <c r="E61" s="263"/>
      <c r="F61" s="476" t="str">
        <f>PRM_IMPRO_SUJET</f>
        <v>To be determined</v>
      </c>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row>
    <row r="62" spans="3:41" ht="12.75" customHeight="1">
      <c r="C62" s="262"/>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row>
    <row r="63" spans="3:9" ht="15.75">
      <c r="C63" s="264" t="str">
        <f>Bilinguism!Y118&amp;" #"&amp;A2</f>
        <v>Judge #1</v>
      </c>
      <c r="F63" s="482" t="str">
        <f>IF(ISBLANK(PRM_JUGE1),Bilinguism!$Y$27,PRM_JUGE1)</f>
        <v>Judge 1</v>
      </c>
      <c r="G63" s="482"/>
      <c r="H63" s="482"/>
      <c r="I63" s="482"/>
    </row>
    <row r="64" spans="3:24" ht="30" customHeight="1" hidden="1">
      <c r="C64" s="264"/>
      <c r="E64" s="501" t="str">
        <f>F60</f>
        <v>Impromptu Speech</v>
      </c>
      <c r="F64" s="501"/>
      <c r="G64" s="501"/>
      <c r="H64" s="501"/>
      <c r="I64" s="302"/>
      <c r="J64" s="475">
        <f aca="true" t="shared" si="16" ref="J64:X64">IF(ISBLANK(VLOOKUP(J68,PRM_TABLE_CADET,2)),"",VLOOKUP(J68,PRM_TABLE_CADET,2))</f>
      </c>
      <c r="K64" s="475">
        <f t="shared" si="16"/>
      </c>
      <c r="L64" s="475">
        <f t="shared" si="16"/>
      </c>
      <c r="M64" s="475">
        <f t="shared" si="16"/>
      </c>
      <c r="N64" s="475">
        <f t="shared" si="16"/>
      </c>
      <c r="O64" s="475">
        <f t="shared" si="16"/>
      </c>
      <c r="P64" s="475">
        <f t="shared" si="16"/>
      </c>
      <c r="Q64" s="475">
        <f t="shared" si="16"/>
      </c>
      <c r="R64" s="475">
        <f t="shared" si="16"/>
      </c>
      <c r="S64" s="475">
        <f t="shared" si="16"/>
      </c>
      <c r="T64" s="475">
        <f t="shared" si="16"/>
      </c>
      <c r="U64" s="475">
        <f t="shared" si="16"/>
      </c>
      <c r="V64" s="475">
        <f t="shared" si="16"/>
      </c>
      <c r="W64" s="475">
        <f t="shared" si="16"/>
      </c>
      <c r="X64" s="475">
        <f t="shared" si="16"/>
      </c>
    </row>
    <row r="65" spans="3:24" ht="57" customHeight="1" hidden="1">
      <c r="C65" s="264"/>
      <c r="E65" s="483" t="str">
        <f>C104</f>
        <v>I certify this copy conforms to my observations of the competition</v>
      </c>
      <c r="F65" s="483"/>
      <c r="G65" s="483"/>
      <c r="H65" s="483"/>
      <c r="I65" s="302"/>
      <c r="J65" s="475"/>
      <c r="K65" s="475"/>
      <c r="L65" s="475"/>
      <c r="M65" s="475"/>
      <c r="N65" s="475"/>
      <c r="O65" s="475"/>
      <c r="P65" s="475"/>
      <c r="Q65" s="475"/>
      <c r="R65" s="475"/>
      <c r="S65" s="475"/>
      <c r="T65" s="475"/>
      <c r="U65" s="475"/>
      <c r="V65" s="475"/>
      <c r="W65" s="475"/>
      <c r="X65" s="475"/>
    </row>
    <row r="66" spans="3:24" ht="15.75" hidden="1">
      <c r="C66" s="264" t="str">
        <f>C63</f>
        <v>Judge #1</v>
      </c>
      <c r="F66" s="482" t="str">
        <f>F63</f>
        <v>Judge 1</v>
      </c>
      <c r="G66" s="482"/>
      <c r="H66" s="482"/>
      <c r="I66" s="302"/>
      <c r="J66" s="475"/>
      <c r="K66" s="475"/>
      <c r="L66" s="475"/>
      <c r="M66" s="475"/>
      <c r="N66" s="475"/>
      <c r="O66" s="475"/>
      <c r="P66" s="475"/>
      <c r="Q66" s="475"/>
      <c r="R66" s="475"/>
      <c r="S66" s="475"/>
      <c r="T66" s="475"/>
      <c r="U66" s="475"/>
      <c r="V66" s="475"/>
      <c r="W66" s="475"/>
      <c r="X66" s="475"/>
    </row>
    <row r="67" spans="3:24" ht="3.75" customHeight="1" thickBot="1">
      <c r="C67" s="264"/>
      <c r="F67" s="302"/>
      <c r="G67" s="302"/>
      <c r="H67" s="302"/>
      <c r="I67" s="302"/>
      <c r="J67" s="303"/>
      <c r="K67" s="303"/>
      <c r="L67" s="303"/>
      <c r="M67" s="303"/>
      <c r="N67" s="303"/>
      <c r="O67" s="303"/>
      <c r="P67" s="303"/>
      <c r="Q67" s="303"/>
      <c r="R67" s="303"/>
      <c r="S67" s="303"/>
      <c r="T67" s="303"/>
      <c r="U67" s="303"/>
      <c r="V67" s="303"/>
      <c r="W67" s="303"/>
      <c r="X67" s="303"/>
    </row>
    <row r="68" spans="3:41" ht="12.75" customHeight="1">
      <c r="C68" s="489" t="str">
        <f>Bilinguism!Y119</f>
        <v>Criteria</v>
      </c>
      <c r="D68" s="490"/>
      <c r="E68" s="490"/>
      <c r="F68" s="490"/>
      <c r="G68" s="490"/>
      <c r="H68" s="490"/>
      <c r="I68" s="265"/>
      <c r="J68" s="266">
        <v>1</v>
      </c>
      <c r="K68" s="266">
        <v>2</v>
      </c>
      <c r="L68" s="266">
        <v>3</v>
      </c>
      <c r="M68" s="266">
        <v>4</v>
      </c>
      <c r="N68" s="266">
        <v>5</v>
      </c>
      <c r="O68" s="266">
        <v>6</v>
      </c>
      <c r="P68" s="266">
        <v>7</v>
      </c>
      <c r="Q68" s="266">
        <v>8</v>
      </c>
      <c r="R68" s="266">
        <v>9</v>
      </c>
      <c r="S68" s="266">
        <v>10</v>
      </c>
      <c r="T68" s="266">
        <v>11</v>
      </c>
      <c r="U68" s="266">
        <v>12</v>
      </c>
      <c r="V68" s="266">
        <v>13</v>
      </c>
      <c r="W68" s="266">
        <v>14</v>
      </c>
      <c r="X68" s="266">
        <v>15</v>
      </c>
      <c r="Y68" s="297" t="s">
        <v>160</v>
      </c>
      <c r="Z68" s="354" t="str">
        <f>Bilinguism!Y121</f>
        <v>Weight</v>
      </c>
      <c r="AA68" s="267" t="str">
        <f>Bilinguism!$Y122&amp;" (#"&amp;J68&amp;")"</f>
        <v>Comments (#1)</v>
      </c>
      <c r="AB68" s="267" t="str">
        <f>Bilinguism!$Y122&amp;" (#"&amp;K68&amp;")"</f>
        <v>Comments (#2)</v>
      </c>
      <c r="AC68" s="267" t="str">
        <f>Bilinguism!$Y122&amp;" (#"&amp;L68&amp;")"</f>
        <v>Comments (#3)</v>
      </c>
      <c r="AD68" s="267" t="str">
        <f>Bilinguism!$Y122&amp;" (#"&amp;M68&amp;")"</f>
        <v>Comments (#4)</v>
      </c>
      <c r="AE68" s="267" t="str">
        <f>Bilinguism!$Y122&amp;" (#"&amp;N68&amp;")"</f>
        <v>Comments (#5)</v>
      </c>
      <c r="AF68" s="267" t="str">
        <f>Bilinguism!$Y122&amp;" (#"&amp;O68&amp;")"</f>
        <v>Comments (#6)</v>
      </c>
      <c r="AG68" s="267" t="str">
        <f>Bilinguism!$Y122&amp;" (#"&amp;P68&amp;")"</f>
        <v>Comments (#7)</v>
      </c>
      <c r="AH68" s="267" t="str">
        <f>Bilinguism!$Y122&amp;" (#"&amp;Q68&amp;")"</f>
        <v>Comments (#8)</v>
      </c>
      <c r="AI68" s="267" t="str">
        <f>Bilinguism!$Y122&amp;" (#"&amp;R68&amp;")"</f>
        <v>Comments (#9)</v>
      </c>
      <c r="AJ68" s="267" t="str">
        <f>Bilinguism!$Y122&amp;" (#"&amp;S68&amp;")"</f>
        <v>Comments (#10)</v>
      </c>
      <c r="AK68" s="267" t="str">
        <f>Bilinguism!$Y122&amp;" (#"&amp;T68&amp;")"</f>
        <v>Comments (#11)</v>
      </c>
      <c r="AL68" s="267" t="str">
        <f>Bilinguism!$Y122&amp;" (#"&amp;U68&amp;")"</f>
        <v>Comments (#12)</v>
      </c>
      <c r="AM68" s="267" t="str">
        <f>Bilinguism!$Y122&amp;" (#"&amp;V68&amp;")"</f>
        <v>Comments (#13)</v>
      </c>
      <c r="AN68" s="267" t="str">
        <f>Bilinguism!$Y122&amp;" (#"&amp;W68&amp;")"</f>
        <v>Comments (#14)</v>
      </c>
      <c r="AO68" s="267" t="str">
        <f>Bilinguism!$Y122&amp;" (#"&amp;X68&amp;")"</f>
        <v>Comments (#15)</v>
      </c>
    </row>
    <row r="69" spans="3:41" ht="15">
      <c r="C69" s="484" t="str">
        <f>Bilinguism!Y150</f>
        <v>Introduction</v>
      </c>
      <c r="D69" s="419"/>
      <c r="E69" s="419"/>
      <c r="F69" s="419"/>
      <c r="G69" s="419"/>
      <c r="H69" s="268"/>
      <c r="I69" s="268"/>
      <c r="J69" s="269">
        <f aca="true" t="shared" si="17" ref="J69:Z69">SUBTOTAL(9,J71:J72)</f>
        <v>0</v>
      </c>
      <c r="K69" s="269">
        <f t="shared" si="17"/>
        <v>0</v>
      </c>
      <c r="L69" s="269">
        <f t="shared" si="17"/>
        <v>0</v>
      </c>
      <c r="M69" s="269">
        <f t="shared" si="17"/>
        <v>0</v>
      </c>
      <c r="N69" s="269">
        <f t="shared" si="17"/>
        <v>0</v>
      </c>
      <c r="O69" s="269">
        <f t="shared" si="17"/>
        <v>0</v>
      </c>
      <c r="P69" s="269">
        <f t="shared" si="17"/>
        <v>0</v>
      </c>
      <c r="Q69" s="269">
        <f t="shared" si="17"/>
        <v>0</v>
      </c>
      <c r="R69" s="269">
        <f t="shared" si="17"/>
        <v>0</v>
      </c>
      <c r="S69" s="269">
        <f t="shared" si="17"/>
        <v>0</v>
      </c>
      <c r="T69" s="269">
        <f t="shared" si="17"/>
        <v>0</v>
      </c>
      <c r="U69" s="269">
        <f t="shared" si="17"/>
        <v>0</v>
      </c>
      <c r="V69" s="269">
        <f t="shared" si="17"/>
        <v>0</v>
      </c>
      <c r="W69" s="269">
        <f t="shared" si="17"/>
        <v>0</v>
      </c>
      <c r="X69" s="269">
        <f t="shared" si="17"/>
        <v>0</v>
      </c>
      <c r="Y69" s="270">
        <f t="shared" si="17"/>
        <v>3</v>
      </c>
      <c r="Z69" s="355">
        <f t="shared" si="17"/>
        <v>3</v>
      </c>
      <c r="AA69" s="271"/>
      <c r="AB69" s="271"/>
      <c r="AC69" s="271"/>
      <c r="AD69" s="271"/>
      <c r="AE69" s="271"/>
      <c r="AF69" s="271"/>
      <c r="AG69" s="271"/>
      <c r="AH69" s="271"/>
      <c r="AI69" s="271"/>
      <c r="AJ69" s="271"/>
      <c r="AK69" s="271"/>
      <c r="AL69" s="271"/>
      <c r="AM69" s="271"/>
      <c r="AN69" s="271"/>
      <c r="AO69" s="271"/>
    </row>
    <row r="70" spans="3:41" ht="6" customHeight="1">
      <c r="C70" s="273"/>
      <c r="D70" s="274"/>
      <c r="E70" s="274"/>
      <c r="F70" s="274"/>
      <c r="G70" s="274"/>
      <c r="H70" s="274"/>
      <c r="I70" s="274"/>
      <c r="J70" s="275"/>
      <c r="K70" s="275"/>
      <c r="L70" s="275"/>
      <c r="M70" s="275"/>
      <c r="N70" s="275"/>
      <c r="O70" s="275"/>
      <c r="P70" s="275"/>
      <c r="Q70" s="275"/>
      <c r="R70" s="275"/>
      <c r="S70" s="275"/>
      <c r="T70" s="275"/>
      <c r="U70" s="275"/>
      <c r="V70" s="275"/>
      <c r="W70" s="275"/>
      <c r="X70" s="275"/>
      <c r="Y70" s="274"/>
      <c r="Z70" s="356"/>
      <c r="AA70" s="276"/>
      <c r="AB70" s="276"/>
      <c r="AC70" s="276"/>
      <c r="AD70" s="276"/>
      <c r="AE70" s="276"/>
      <c r="AF70" s="276"/>
      <c r="AG70" s="276"/>
      <c r="AH70" s="276"/>
      <c r="AI70" s="276"/>
      <c r="AJ70" s="276"/>
      <c r="AK70" s="276"/>
      <c r="AL70" s="276"/>
      <c r="AM70" s="276"/>
      <c r="AN70" s="276"/>
      <c r="AO70" s="276"/>
    </row>
    <row r="71" spans="3:57" ht="12.75">
      <c r="C71" s="277"/>
      <c r="D71" s="410" t="str">
        <f>Bilinguism!Y151</f>
        <v>Aroused interests</v>
      </c>
      <c r="E71" s="410"/>
      <c r="F71" s="410"/>
      <c r="G71" s="410"/>
      <c r="H71" s="278"/>
      <c r="I71" s="278"/>
      <c r="J71" s="299"/>
      <c r="K71" s="299"/>
      <c r="L71" s="299"/>
      <c r="M71" s="299"/>
      <c r="N71" s="299"/>
      <c r="O71" s="299"/>
      <c r="P71" s="299"/>
      <c r="Q71" s="299"/>
      <c r="R71" s="299"/>
      <c r="S71" s="299"/>
      <c r="T71" s="299"/>
      <c r="U71" s="299"/>
      <c r="V71" s="299"/>
      <c r="W71" s="299"/>
      <c r="X71" s="299"/>
      <c r="Y71" s="337">
        <f>IF(prmMaxWeight,Parameters!D67,Parameters!F67)</f>
        <v>2</v>
      </c>
      <c r="Z71" s="340">
        <f>Parameters!F67</f>
        <v>2</v>
      </c>
      <c r="AA71" s="481"/>
      <c r="AB71" s="481"/>
      <c r="AC71" s="481"/>
      <c r="AD71" s="481"/>
      <c r="AE71" s="481"/>
      <c r="AF71" s="481"/>
      <c r="AG71" s="481"/>
      <c r="AH71" s="481"/>
      <c r="AI71" s="481"/>
      <c r="AJ71" s="481"/>
      <c r="AK71" s="481"/>
      <c r="AL71" s="481"/>
      <c r="AM71" s="481"/>
      <c r="AN71" s="481"/>
      <c r="AO71" s="481"/>
      <c r="AQ71" s="242">
        <f>J71*$Z71/$Y71</f>
        <v>0</v>
      </c>
      <c r="AR71" s="242">
        <f aca="true" t="shared" si="18" ref="AR71:BE72">K71*$Z71/$Y71</f>
        <v>0</v>
      </c>
      <c r="AS71" s="242">
        <f t="shared" si="18"/>
        <v>0</v>
      </c>
      <c r="AT71" s="242">
        <f t="shared" si="18"/>
        <v>0</v>
      </c>
      <c r="AU71" s="242">
        <f t="shared" si="18"/>
        <v>0</v>
      </c>
      <c r="AV71" s="242">
        <f t="shared" si="18"/>
        <v>0</v>
      </c>
      <c r="AW71" s="242">
        <f t="shared" si="18"/>
        <v>0</v>
      </c>
      <c r="AX71" s="242">
        <f t="shared" si="18"/>
        <v>0</v>
      </c>
      <c r="AY71" s="242">
        <f t="shared" si="18"/>
        <v>0</v>
      </c>
      <c r="AZ71" s="242">
        <f t="shared" si="18"/>
        <v>0</v>
      </c>
      <c r="BA71" s="242">
        <f t="shared" si="18"/>
        <v>0</v>
      </c>
      <c r="BB71" s="242">
        <f t="shared" si="18"/>
        <v>0</v>
      </c>
      <c r="BC71" s="242">
        <f t="shared" si="18"/>
        <v>0</v>
      </c>
      <c r="BD71" s="242">
        <f t="shared" si="18"/>
        <v>0</v>
      </c>
      <c r="BE71" s="242">
        <f t="shared" si="18"/>
        <v>0</v>
      </c>
    </row>
    <row r="72" spans="3:57" ht="12.75">
      <c r="C72" s="277"/>
      <c r="D72" s="411" t="str">
        <f>Bilinguism!Y152</f>
        <v>Effective and appropriate presentation</v>
      </c>
      <c r="E72" s="411"/>
      <c r="F72" s="411"/>
      <c r="G72" s="411"/>
      <c r="H72" s="279"/>
      <c r="I72" s="279"/>
      <c r="J72" s="300"/>
      <c r="K72" s="300"/>
      <c r="L72" s="300"/>
      <c r="M72" s="300"/>
      <c r="N72" s="300"/>
      <c r="O72" s="300"/>
      <c r="P72" s="300"/>
      <c r="Q72" s="300"/>
      <c r="R72" s="300"/>
      <c r="S72" s="300"/>
      <c r="T72" s="300"/>
      <c r="U72" s="300"/>
      <c r="V72" s="300"/>
      <c r="W72" s="300"/>
      <c r="X72" s="300"/>
      <c r="Y72" s="338">
        <f>IF(prmMaxWeight,Parameters!D68,Parameters!F68)</f>
        <v>1</v>
      </c>
      <c r="Z72" s="341">
        <f>Parameters!F68</f>
        <v>1</v>
      </c>
      <c r="AA72" s="481"/>
      <c r="AB72" s="481"/>
      <c r="AC72" s="481"/>
      <c r="AD72" s="481"/>
      <c r="AE72" s="481"/>
      <c r="AF72" s="481"/>
      <c r="AG72" s="481"/>
      <c r="AH72" s="481"/>
      <c r="AI72" s="481"/>
      <c r="AJ72" s="481"/>
      <c r="AK72" s="481"/>
      <c r="AL72" s="481"/>
      <c r="AM72" s="481"/>
      <c r="AN72" s="481"/>
      <c r="AO72" s="481"/>
      <c r="AQ72" s="242">
        <f aca="true" t="shared" si="19" ref="AQ72:AQ93">J72*$Z72/$Y72</f>
        <v>0</v>
      </c>
      <c r="AR72" s="242">
        <f t="shared" si="18"/>
        <v>0</v>
      </c>
      <c r="AS72" s="242">
        <f t="shared" si="18"/>
        <v>0</v>
      </c>
      <c r="AT72" s="242">
        <f t="shared" si="18"/>
        <v>0</v>
      </c>
      <c r="AU72" s="242">
        <f t="shared" si="18"/>
        <v>0</v>
      </c>
      <c r="AV72" s="242">
        <f t="shared" si="18"/>
        <v>0</v>
      </c>
      <c r="AW72" s="242">
        <f t="shared" si="18"/>
        <v>0</v>
      </c>
      <c r="AX72" s="242">
        <f t="shared" si="18"/>
        <v>0</v>
      </c>
      <c r="AY72" s="242">
        <f t="shared" si="18"/>
        <v>0</v>
      </c>
      <c r="AZ72" s="242">
        <f t="shared" si="18"/>
        <v>0</v>
      </c>
      <c r="BA72" s="242">
        <f t="shared" si="18"/>
        <v>0</v>
      </c>
      <c r="BB72" s="242">
        <f t="shared" si="18"/>
        <v>0</v>
      </c>
      <c r="BC72" s="242">
        <f t="shared" si="18"/>
        <v>0</v>
      </c>
      <c r="BD72" s="242">
        <f t="shared" si="18"/>
        <v>0</v>
      </c>
      <c r="BE72" s="242">
        <f t="shared" si="18"/>
        <v>0</v>
      </c>
    </row>
    <row r="73" spans="3:41" ht="6" customHeight="1">
      <c r="C73" s="280"/>
      <c r="D73" s="281"/>
      <c r="E73" s="282"/>
      <c r="F73" s="274"/>
      <c r="G73" s="274"/>
      <c r="H73" s="274"/>
      <c r="I73" s="274"/>
      <c r="J73" s="275"/>
      <c r="K73" s="275"/>
      <c r="L73" s="275"/>
      <c r="M73" s="275"/>
      <c r="N73" s="275"/>
      <c r="O73" s="275"/>
      <c r="P73" s="275"/>
      <c r="Q73" s="275"/>
      <c r="R73" s="275"/>
      <c r="S73" s="275"/>
      <c r="T73" s="275"/>
      <c r="U73" s="275"/>
      <c r="V73" s="275"/>
      <c r="W73" s="275"/>
      <c r="X73" s="275"/>
      <c r="Y73" s="282"/>
      <c r="Z73" s="357"/>
      <c r="AA73" s="296"/>
      <c r="AB73" s="296"/>
      <c r="AC73" s="296"/>
      <c r="AD73" s="296"/>
      <c r="AE73" s="296"/>
      <c r="AF73" s="296"/>
      <c r="AG73" s="296"/>
      <c r="AH73" s="296"/>
      <c r="AI73" s="296"/>
      <c r="AJ73" s="296"/>
      <c r="AK73" s="296"/>
      <c r="AL73" s="296"/>
      <c r="AM73" s="296"/>
      <c r="AN73" s="296"/>
      <c r="AO73" s="296"/>
    </row>
    <row r="74" spans="3:41" ht="16.5" customHeight="1">
      <c r="C74" s="484" t="str">
        <f>Bilinguism!Y153</f>
        <v>Body of Speech</v>
      </c>
      <c r="D74" s="419"/>
      <c r="E74" s="419"/>
      <c r="F74" s="419"/>
      <c r="G74" s="419"/>
      <c r="H74" s="268"/>
      <c r="I74" s="268"/>
      <c r="J74" s="269">
        <f aca="true" t="shared" si="20" ref="J74:Z74">SUBTOTAL(9,J76:J81)</f>
        <v>0</v>
      </c>
      <c r="K74" s="269">
        <f t="shared" si="20"/>
        <v>0</v>
      </c>
      <c r="L74" s="269">
        <f t="shared" si="20"/>
        <v>0</v>
      </c>
      <c r="M74" s="269">
        <f t="shared" si="20"/>
        <v>0</v>
      </c>
      <c r="N74" s="269">
        <f t="shared" si="20"/>
        <v>0</v>
      </c>
      <c r="O74" s="269">
        <f t="shared" si="20"/>
        <v>0</v>
      </c>
      <c r="P74" s="269">
        <f t="shared" si="20"/>
        <v>0</v>
      </c>
      <c r="Q74" s="269">
        <f t="shared" si="20"/>
        <v>0</v>
      </c>
      <c r="R74" s="269">
        <f t="shared" si="20"/>
        <v>0</v>
      </c>
      <c r="S74" s="269">
        <f t="shared" si="20"/>
        <v>0</v>
      </c>
      <c r="T74" s="269">
        <f t="shared" si="20"/>
        <v>0</v>
      </c>
      <c r="U74" s="269">
        <f t="shared" si="20"/>
        <v>0</v>
      </c>
      <c r="V74" s="269">
        <f t="shared" si="20"/>
        <v>0</v>
      </c>
      <c r="W74" s="269">
        <f t="shared" si="20"/>
        <v>0</v>
      </c>
      <c r="X74" s="269">
        <f t="shared" si="20"/>
        <v>0</v>
      </c>
      <c r="Y74" s="270">
        <f t="shared" si="20"/>
        <v>9</v>
      </c>
      <c r="Z74" s="355">
        <f t="shared" si="20"/>
        <v>9</v>
      </c>
      <c r="AA74" s="271"/>
      <c r="AB74" s="271"/>
      <c r="AC74" s="271"/>
      <c r="AD74" s="271"/>
      <c r="AE74" s="271"/>
      <c r="AF74" s="271"/>
      <c r="AG74" s="271"/>
      <c r="AH74" s="271"/>
      <c r="AI74" s="271"/>
      <c r="AJ74" s="271"/>
      <c r="AK74" s="271"/>
      <c r="AL74" s="271"/>
      <c r="AM74" s="271"/>
      <c r="AN74" s="271"/>
      <c r="AO74" s="271"/>
    </row>
    <row r="75" spans="3:41" ht="6" customHeight="1">
      <c r="C75" s="273"/>
      <c r="D75" s="284"/>
      <c r="E75" s="274"/>
      <c r="F75" s="274"/>
      <c r="G75" s="274"/>
      <c r="H75" s="274"/>
      <c r="I75" s="274"/>
      <c r="J75" s="275"/>
      <c r="K75" s="275"/>
      <c r="L75" s="275"/>
      <c r="M75" s="275"/>
      <c r="N75" s="275"/>
      <c r="O75" s="275"/>
      <c r="P75" s="275"/>
      <c r="Q75" s="275"/>
      <c r="R75" s="275"/>
      <c r="S75" s="275"/>
      <c r="T75" s="275"/>
      <c r="U75" s="275"/>
      <c r="V75" s="275"/>
      <c r="W75" s="275"/>
      <c r="X75" s="275"/>
      <c r="Y75" s="274"/>
      <c r="Z75" s="358"/>
      <c r="AA75" s="276"/>
      <c r="AB75" s="276"/>
      <c r="AC75" s="276"/>
      <c r="AD75" s="276"/>
      <c r="AE75" s="276"/>
      <c r="AF75" s="276"/>
      <c r="AG75" s="276"/>
      <c r="AH75" s="276"/>
      <c r="AI75" s="276"/>
      <c r="AJ75" s="276"/>
      <c r="AK75" s="276"/>
      <c r="AL75" s="276"/>
      <c r="AM75" s="276"/>
      <c r="AN75" s="276"/>
      <c r="AO75" s="276"/>
    </row>
    <row r="76" spans="3:57" ht="12.75">
      <c r="C76" s="277"/>
      <c r="D76" s="415" t="str">
        <f>Bilinguism!Y154</f>
        <v>Information complete &amp; logically presented</v>
      </c>
      <c r="E76" s="415"/>
      <c r="F76" s="415"/>
      <c r="G76" s="415"/>
      <c r="H76" s="278"/>
      <c r="I76" s="278"/>
      <c r="J76" s="299"/>
      <c r="K76" s="299"/>
      <c r="L76" s="299"/>
      <c r="M76" s="299"/>
      <c r="N76" s="299"/>
      <c r="O76" s="299"/>
      <c r="P76" s="299"/>
      <c r="Q76" s="299"/>
      <c r="R76" s="299"/>
      <c r="S76" s="299"/>
      <c r="T76" s="299"/>
      <c r="U76" s="299"/>
      <c r="V76" s="299"/>
      <c r="W76" s="299"/>
      <c r="X76" s="299"/>
      <c r="Y76" s="337">
        <f>IF(prmMaxWeight,Parameters!D70,Parameters!F70)</f>
        <v>1</v>
      </c>
      <c r="Z76" s="340">
        <f>Parameters!F70</f>
        <v>1</v>
      </c>
      <c r="AA76" s="481"/>
      <c r="AB76" s="481"/>
      <c r="AC76" s="481"/>
      <c r="AD76" s="481"/>
      <c r="AE76" s="481"/>
      <c r="AF76" s="481"/>
      <c r="AG76" s="481"/>
      <c r="AH76" s="481"/>
      <c r="AI76" s="481"/>
      <c r="AJ76" s="481"/>
      <c r="AK76" s="481"/>
      <c r="AL76" s="481"/>
      <c r="AM76" s="481"/>
      <c r="AN76" s="481"/>
      <c r="AO76" s="481"/>
      <c r="AQ76" s="242">
        <f t="shared" si="19"/>
        <v>0</v>
      </c>
      <c r="AR76" s="242">
        <f aca="true" t="shared" si="21" ref="AR76:BE81">K76*$Z76/$Y76</f>
        <v>0</v>
      </c>
      <c r="AS76" s="242">
        <f t="shared" si="21"/>
        <v>0</v>
      </c>
      <c r="AT76" s="242">
        <f t="shared" si="21"/>
        <v>0</v>
      </c>
      <c r="AU76" s="242">
        <f t="shared" si="21"/>
        <v>0</v>
      </c>
      <c r="AV76" s="242">
        <f t="shared" si="21"/>
        <v>0</v>
      </c>
      <c r="AW76" s="242">
        <f t="shared" si="21"/>
        <v>0</v>
      </c>
      <c r="AX76" s="242">
        <f t="shared" si="21"/>
        <v>0</v>
      </c>
      <c r="AY76" s="242">
        <f t="shared" si="21"/>
        <v>0</v>
      </c>
      <c r="AZ76" s="242">
        <f t="shared" si="21"/>
        <v>0</v>
      </c>
      <c r="BA76" s="242">
        <f t="shared" si="21"/>
        <v>0</v>
      </c>
      <c r="BB76" s="242">
        <f t="shared" si="21"/>
        <v>0</v>
      </c>
      <c r="BC76" s="242">
        <f t="shared" si="21"/>
        <v>0</v>
      </c>
      <c r="BD76" s="242">
        <f t="shared" si="21"/>
        <v>0</v>
      </c>
      <c r="BE76" s="242">
        <f t="shared" si="21"/>
        <v>0</v>
      </c>
    </row>
    <row r="77" spans="3:57" ht="12.75">
      <c r="C77" s="277"/>
      <c r="D77" s="416" t="str">
        <f>Bilinguism!Y155</f>
        <v>Knowledge about the subject</v>
      </c>
      <c r="E77" s="416"/>
      <c r="F77" s="416"/>
      <c r="G77" s="416"/>
      <c r="H77" s="285"/>
      <c r="I77" s="285"/>
      <c r="J77" s="301"/>
      <c r="K77" s="301"/>
      <c r="L77" s="301"/>
      <c r="M77" s="301"/>
      <c r="N77" s="301"/>
      <c r="O77" s="301"/>
      <c r="P77" s="301"/>
      <c r="Q77" s="301"/>
      <c r="R77" s="301"/>
      <c r="S77" s="301"/>
      <c r="T77" s="301"/>
      <c r="U77" s="301"/>
      <c r="V77" s="301"/>
      <c r="W77" s="301"/>
      <c r="X77" s="301"/>
      <c r="Y77" s="337">
        <f>IF(prmMaxWeight,Parameters!D71,Parameters!F71)</f>
        <v>1</v>
      </c>
      <c r="Z77" s="342">
        <f>Parameters!F71</f>
        <v>1</v>
      </c>
      <c r="AA77" s="481"/>
      <c r="AB77" s="481"/>
      <c r="AC77" s="481"/>
      <c r="AD77" s="481"/>
      <c r="AE77" s="481"/>
      <c r="AF77" s="481"/>
      <c r="AG77" s="481"/>
      <c r="AH77" s="481"/>
      <c r="AI77" s="481"/>
      <c r="AJ77" s="481"/>
      <c r="AK77" s="481"/>
      <c r="AL77" s="481"/>
      <c r="AM77" s="481"/>
      <c r="AN77" s="481"/>
      <c r="AO77" s="481"/>
      <c r="AQ77" s="242">
        <f t="shared" si="19"/>
        <v>0</v>
      </c>
      <c r="AR77" s="242">
        <f t="shared" si="21"/>
        <v>0</v>
      </c>
      <c r="AS77" s="242">
        <f t="shared" si="21"/>
        <v>0</v>
      </c>
      <c r="AT77" s="242">
        <f t="shared" si="21"/>
        <v>0</v>
      </c>
      <c r="AU77" s="242">
        <f t="shared" si="21"/>
        <v>0</v>
      </c>
      <c r="AV77" s="242">
        <f t="shared" si="21"/>
        <v>0</v>
      </c>
      <c r="AW77" s="242">
        <f t="shared" si="21"/>
        <v>0</v>
      </c>
      <c r="AX77" s="242">
        <f t="shared" si="21"/>
        <v>0</v>
      </c>
      <c r="AY77" s="242">
        <f t="shared" si="21"/>
        <v>0</v>
      </c>
      <c r="AZ77" s="242">
        <f t="shared" si="21"/>
        <v>0</v>
      </c>
      <c r="BA77" s="242">
        <f t="shared" si="21"/>
        <v>0</v>
      </c>
      <c r="BB77" s="242">
        <f t="shared" si="21"/>
        <v>0</v>
      </c>
      <c r="BC77" s="242">
        <f t="shared" si="21"/>
        <v>0</v>
      </c>
      <c r="BD77" s="242">
        <f t="shared" si="21"/>
        <v>0</v>
      </c>
      <c r="BE77" s="242">
        <f t="shared" si="21"/>
        <v>0</v>
      </c>
    </row>
    <row r="78" spans="3:57" ht="12.75">
      <c r="C78" s="277"/>
      <c r="D78" s="416" t="str">
        <f>Bilinguism!Y156</f>
        <v>Speech developed with originality</v>
      </c>
      <c r="E78" s="416"/>
      <c r="F78" s="416"/>
      <c r="G78" s="416"/>
      <c r="H78" s="285"/>
      <c r="I78" s="285"/>
      <c r="J78" s="301"/>
      <c r="K78" s="301"/>
      <c r="L78" s="301"/>
      <c r="M78" s="301"/>
      <c r="N78" s="301"/>
      <c r="O78" s="301"/>
      <c r="P78" s="301"/>
      <c r="Q78" s="301"/>
      <c r="R78" s="301"/>
      <c r="S78" s="301"/>
      <c r="T78" s="301"/>
      <c r="U78" s="301"/>
      <c r="V78" s="301"/>
      <c r="W78" s="301"/>
      <c r="X78" s="301"/>
      <c r="Y78" s="337">
        <f>IF(prmMaxWeight,Parameters!D72,Parameters!F72)</f>
        <v>2</v>
      </c>
      <c r="Z78" s="342">
        <f>Parameters!F72</f>
        <v>2</v>
      </c>
      <c r="AA78" s="481"/>
      <c r="AB78" s="481"/>
      <c r="AC78" s="481"/>
      <c r="AD78" s="481"/>
      <c r="AE78" s="481"/>
      <c r="AF78" s="481"/>
      <c r="AG78" s="481"/>
      <c r="AH78" s="481"/>
      <c r="AI78" s="481"/>
      <c r="AJ78" s="481"/>
      <c r="AK78" s="481"/>
      <c r="AL78" s="481"/>
      <c r="AM78" s="481"/>
      <c r="AN78" s="481"/>
      <c r="AO78" s="481"/>
      <c r="AQ78" s="242">
        <f t="shared" si="19"/>
        <v>0</v>
      </c>
      <c r="AR78" s="242">
        <f t="shared" si="21"/>
        <v>0</v>
      </c>
      <c r="AS78" s="242">
        <f t="shared" si="21"/>
        <v>0</v>
      </c>
      <c r="AT78" s="242">
        <f t="shared" si="21"/>
        <v>0</v>
      </c>
      <c r="AU78" s="242">
        <f t="shared" si="21"/>
        <v>0</v>
      </c>
      <c r="AV78" s="242">
        <f t="shared" si="21"/>
        <v>0</v>
      </c>
      <c r="AW78" s="242">
        <f t="shared" si="21"/>
        <v>0</v>
      </c>
      <c r="AX78" s="242">
        <f t="shared" si="21"/>
        <v>0</v>
      </c>
      <c r="AY78" s="242">
        <f t="shared" si="21"/>
        <v>0</v>
      </c>
      <c r="AZ78" s="242">
        <f t="shared" si="21"/>
        <v>0</v>
      </c>
      <c r="BA78" s="242">
        <f t="shared" si="21"/>
        <v>0</v>
      </c>
      <c r="BB78" s="242">
        <f t="shared" si="21"/>
        <v>0</v>
      </c>
      <c r="BC78" s="242">
        <f t="shared" si="21"/>
        <v>0</v>
      </c>
      <c r="BD78" s="242">
        <f t="shared" si="21"/>
        <v>0</v>
      </c>
      <c r="BE78" s="242">
        <f t="shared" si="21"/>
        <v>0</v>
      </c>
    </row>
    <row r="79" spans="3:57" ht="12.75">
      <c r="C79" s="277"/>
      <c r="D79" s="416" t="str">
        <f>Bilinguism!Y157</f>
        <v>Proper and effective use of language</v>
      </c>
      <c r="E79" s="416"/>
      <c r="F79" s="416"/>
      <c r="G79" s="416"/>
      <c r="H79" s="285"/>
      <c r="I79" s="285"/>
      <c r="J79" s="301"/>
      <c r="K79" s="301"/>
      <c r="L79" s="301"/>
      <c r="M79" s="301"/>
      <c r="N79" s="301"/>
      <c r="O79" s="301"/>
      <c r="P79" s="301"/>
      <c r="Q79" s="301"/>
      <c r="R79" s="301"/>
      <c r="S79" s="301"/>
      <c r="T79" s="301"/>
      <c r="U79" s="301"/>
      <c r="V79" s="301"/>
      <c r="W79" s="301"/>
      <c r="X79" s="301"/>
      <c r="Y79" s="337">
        <f>IF(prmMaxWeight,Parameters!D73,Parameters!F73)</f>
        <v>2</v>
      </c>
      <c r="Z79" s="342">
        <f>Parameters!F73</f>
        <v>2</v>
      </c>
      <c r="AA79" s="481"/>
      <c r="AB79" s="481"/>
      <c r="AC79" s="481"/>
      <c r="AD79" s="481"/>
      <c r="AE79" s="481"/>
      <c r="AF79" s="481"/>
      <c r="AG79" s="481"/>
      <c r="AH79" s="481"/>
      <c r="AI79" s="481"/>
      <c r="AJ79" s="481"/>
      <c r="AK79" s="481"/>
      <c r="AL79" s="481"/>
      <c r="AM79" s="481"/>
      <c r="AN79" s="481"/>
      <c r="AO79" s="481"/>
      <c r="AQ79" s="242">
        <f t="shared" si="19"/>
        <v>0</v>
      </c>
      <c r="AR79" s="242">
        <f t="shared" si="21"/>
        <v>0</v>
      </c>
      <c r="AS79" s="242">
        <f t="shared" si="21"/>
        <v>0</v>
      </c>
      <c r="AT79" s="242">
        <f t="shared" si="21"/>
        <v>0</v>
      </c>
      <c r="AU79" s="242">
        <f t="shared" si="21"/>
        <v>0</v>
      </c>
      <c r="AV79" s="242">
        <f t="shared" si="21"/>
        <v>0</v>
      </c>
      <c r="AW79" s="242">
        <f t="shared" si="21"/>
        <v>0</v>
      </c>
      <c r="AX79" s="242">
        <f t="shared" si="21"/>
        <v>0</v>
      </c>
      <c r="AY79" s="242">
        <f t="shared" si="21"/>
        <v>0</v>
      </c>
      <c r="AZ79" s="242">
        <f t="shared" si="21"/>
        <v>0</v>
      </c>
      <c r="BA79" s="242">
        <f t="shared" si="21"/>
        <v>0</v>
      </c>
      <c r="BB79" s="242">
        <f t="shared" si="21"/>
        <v>0</v>
      </c>
      <c r="BC79" s="242">
        <f t="shared" si="21"/>
        <v>0</v>
      </c>
      <c r="BD79" s="242">
        <f t="shared" si="21"/>
        <v>0</v>
      </c>
      <c r="BE79" s="242">
        <f t="shared" si="21"/>
        <v>0</v>
      </c>
    </row>
    <row r="80" spans="3:57" ht="12.75">
      <c r="C80" s="277"/>
      <c r="D80" s="416" t="str">
        <f>Bilinguism!Y158</f>
        <v>Kept to topic</v>
      </c>
      <c r="E80" s="416"/>
      <c r="F80" s="416"/>
      <c r="G80" s="416"/>
      <c r="H80" s="285"/>
      <c r="I80" s="285"/>
      <c r="J80" s="301"/>
      <c r="K80" s="301"/>
      <c r="L80" s="301"/>
      <c r="M80" s="301"/>
      <c r="N80" s="301"/>
      <c r="O80" s="301"/>
      <c r="P80" s="301"/>
      <c r="Q80" s="301"/>
      <c r="R80" s="301"/>
      <c r="S80" s="301"/>
      <c r="T80" s="301"/>
      <c r="U80" s="301"/>
      <c r="V80" s="301"/>
      <c r="W80" s="301"/>
      <c r="X80" s="301"/>
      <c r="Y80" s="337">
        <f>IF(prmMaxWeight,Parameters!D74,Parameters!F74)</f>
        <v>2</v>
      </c>
      <c r="Z80" s="342">
        <f>Parameters!F74</f>
        <v>2</v>
      </c>
      <c r="AA80" s="481"/>
      <c r="AB80" s="481"/>
      <c r="AC80" s="481"/>
      <c r="AD80" s="481"/>
      <c r="AE80" s="481"/>
      <c r="AF80" s="481"/>
      <c r="AG80" s="481"/>
      <c r="AH80" s="481"/>
      <c r="AI80" s="481"/>
      <c r="AJ80" s="481"/>
      <c r="AK80" s="481"/>
      <c r="AL80" s="481"/>
      <c r="AM80" s="481"/>
      <c r="AN80" s="481"/>
      <c r="AO80" s="481"/>
      <c r="AQ80" s="242">
        <f t="shared" si="19"/>
        <v>0</v>
      </c>
      <c r="AR80" s="242">
        <f t="shared" si="21"/>
        <v>0</v>
      </c>
      <c r="AS80" s="242">
        <f t="shared" si="21"/>
        <v>0</v>
      </c>
      <c r="AT80" s="242">
        <f t="shared" si="21"/>
        <v>0</v>
      </c>
      <c r="AU80" s="242">
        <f t="shared" si="21"/>
        <v>0</v>
      </c>
      <c r="AV80" s="242">
        <f t="shared" si="21"/>
        <v>0</v>
      </c>
      <c r="AW80" s="242">
        <f t="shared" si="21"/>
        <v>0</v>
      </c>
      <c r="AX80" s="242">
        <f t="shared" si="21"/>
        <v>0</v>
      </c>
      <c r="AY80" s="242">
        <f t="shared" si="21"/>
        <v>0</v>
      </c>
      <c r="AZ80" s="242">
        <f t="shared" si="21"/>
        <v>0</v>
      </c>
      <c r="BA80" s="242">
        <f t="shared" si="21"/>
        <v>0</v>
      </c>
      <c r="BB80" s="242">
        <f t="shared" si="21"/>
        <v>0</v>
      </c>
      <c r="BC80" s="242">
        <f t="shared" si="21"/>
        <v>0</v>
      </c>
      <c r="BD80" s="242">
        <f t="shared" si="21"/>
        <v>0</v>
      </c>
      <c r="BE80" s="242">
        <f t="shared" si="21"/>
        <v>0</v>
      </c>
    </row>
    <row r="81" spans="3:57" ht="24" customHeight="1">
      <c r="C81" s="277"/>
      <c r="D81" s="418" t="str">
        <f>Bilinguism!Y159</f>
        <v>Correct grammar</v>
      </c>
      <c r="E81" s="418"/>
      <c r="F81" s="418"/>
      <c r="G81" s="418"/>
      <c r="H81" s="279"/>
      <c r="I81" s="279"/>
      <c r="J81" s="300"/>
      <c r="K81" s="300"/>
      <c r="L81" s="300"/>
      <c r="M81" s="300"/>
      <c r="N81" s="300"/>
      <c r="O81" s="300"/>
      <c r="P81" s="300"/>
      <c r="Q81" s="300"/>
      <c r="R81" s="300"/>
      <c r="S81" s="300"/>
      <c r="T81" s="300"/>
      <c r="U81" s="300"/>
      <c r="V81" s="300"/>
      <c r="W81" s="300"/>
      <c r="X81" s="300"/>
      <c r="Y81" s="338">
        <f>IF(prmMaxWeight,Parameters!D75,Parameters!F75)</f>
        <v>1</v>
      </c>
      <c r="Z81" s="341">
        <f>Parameters!F75</f>
        <v>1</v>
      </c>
      <c r="AA81" s="481"/>
      <c r="AB81" s="481"/>
      <c r="AC81" s="481"/>
      <c r="AD81" s="481"/>
      <c r="AE81" s="481"/>
      <c r="AF81" s="481"/>
      <c r="AG81" s="481"/>
      <c r="AH81" s="481"/>
      <c r="AI81" s="481"/>
      <c r="AJ81" s="481"/>
      <c r="AK81" s="481"/>
      <c r="AL81" s="481"/>
      <c r="AM81" s="481"/>
      <c r="AN81" s="481"/>
      <c r="AO81" s="481"/>
      <c r="AQ81" s="242">
        <f t="shared" si="19"/>
        <v>0</v>
      </c>
      <c r="AR81" s="242">
        <f t="shared" si="21"/>
        <v>0</v>
      </c>
      <c r="AS81" s="242">
        <f t="shared" si="21"/>
        <v>0</v>
      </c>
      <c r="AT81" s="242">
        <f t="shared" si="21"/>
        <v>0</v>
      </c>
      <c r="AU81" s="242">
        <f t="shared" si="21"/>
        <v>0</v>
      </c>
      <c r="AV81" s="242">
        <f t="shared" si="21"/>
        <v>0</v>
      </c>
      <c r="AW81" s="242">
        <f t="shared" si="21"/>
        <v>0</v>
      </c>
      <c r="AX81" s="242">
        <f t="shared" si="21"/>
        <v>0</v>
      </c>
      <c r="AY81" s="242">
        <f t="shared" si="21"/>
        <v>0</v>
      </c>
      <c r="AZ81" s="242">
        <f t="shared" si="21"/>
        <v>0</v>
      </c>
      <c r="BA81" s="242">
        <f t="shared" si="21"/>
        <v>0</v>
      </c>
      <c r="BB81" s="242">
        <f t="shared" si="21"/>
        <v>0</v>
      </c>
      <c r="BC81" s="242">
        <f t="shared" si="21"/>
        <v>0</v>
      </c>
      <c r="BD81" s="242">
        <f t="shared" si="21"/>
        <v>0</v>
      </c>
      <c r="BE81" s="242">
        <f t="shared" si="21"/>
        <v>0</v>
      </c>
    </row>
    <row r="82" spans="3:41" ht="6" customHeight="1">
      <c r="C82" s="280"/>
      <c r="D82" s="281"/>
      <c r="E82" s="282"/>
      <c r="F82" s="274"/>
      <c r="G82" s="274"/>
      <c r="H82" s="274"/>
      <c r="I82" s="274"/>
      <c r="J82" s="275"/>
      <c r="K82" s="275"/>
      <c r="L82" s="275"/>
      <c r="M82" s="275"/>
      <c r="N82" s="275"/>
      <c r="O82" s="275"/>
      <c r="P82" s="275"/>
      <c r="Q82" s="275"/>
      <c r="R82" s="275"/>
      <c r="S82" s="275"/>
      <c r="T82" s="275"/>
      <c r="U82" s="275"/>
      <c r="V82" s="275"/>
      <c r="W82" s="275"/>
      <c r="X82" s="275"/>
      <c r="Y82" s="282"/>
      <c r="Z82" s="357"/>
      <c r="AA82" s="283"/>
      <c r="AB82" s="283"/>
      <c r="AC82" s="283"/>
      <c r="AD82" s="283"/>
      <c r="AE82" s="283"/>
      <c r="AF82" s="283"/>
      <c r="AG82" s="283"/>
      <c r="AH82" s="283"/>
      <c r="AI82" s="283"/>
      <c r="AJ82" s="283"/>
      <c r="AK82" s="283"/>
      <c r="AL82" s="283"/>
      <c r="AM82" s="283"/>
      <c r="AN82" s="283"/>
      <c r="AO82" s="283"/>
    </row>
    <row r="83" spans="3:41" ht="16.5" customHeight="1">
      <c r="C83" s="484" t="str">
        <f>Bilinguism!Y160</f>
        <v>Conclusion</v>
      </c>
      <c r="D83" s="419"/>
      <c r="E83" s="419"/>
      <c r="F83" s="419"/>
      <c r="G83" s="419"/>
      <c r="H83" s="268"/>
      <c r="I83" s="268"/>
      <c r="J83" s="269">
        <f aca="true" t="shared" si="22" ref="J83:Z83">SUBTOTAL(9,J85:J87)</f>
        <v>0</v>
      </c>
      <c r="K83" s="269">
        <f t="shared" si="22"/>
        <v>0</v>
      </c>
      <c r="L83" s="269">
        <f t="shared" si="22"/>
        <v>0</v>
      </c>
      <c r="M83" s="269">
        <f t="shared" si="22"/>
        <v>0</v>
      </c>
      <c r="N83" s="269">
        <f t="shared" si="22"/>
        <v>0</v>
      </c>
      <c r="O83" s="269">
        <f t="shared" si="22"/>
        <v>0</v>
      </c>
      <c r="P83" s="269">
        <f t="shared" si="22"/>
        <v>0</v>
      </c>
      <c r="Q83" s="269">
        <f t="shared" si="22"/>
        <v>0</v>
      </c>
      <c r="R83" s="269">
        <f t="shared" si="22"/>
        <v>0</v>
      </c>
      <c r="S83" s="269">
        <f t="shared" si="22"/>
        <v>0</v>
      </c>
      <c r="T83" s="269">
        <f t="shared" si="22"/>
        <v>0</v>
      </c>
      <c r="U83" s="269">
        <f t="shared" si="22"/>
        <v>0</v>
      </c>
      <c r="V83" s="269">
        <f t="shared" si="22"/>
        <v>0</v>
      </c>
      <c r="W83" s="269">
        <f t="shared" si="22"/>
        <v>0</v>
      </c>
      <c r="X83" s="269">
        <f t="shared" si="22"/>
        <v>0</v>
      </c>
      <c r="Y83" s="270">
        <f t="shared" si="22"/>
        <v>3</v>
      </c>
      <c r="Z83" s="355">
        <f t="shared" si="22"/>
        <v>3</v>
      </c>
      <c r="AA83" s="271"/>
      <c r="AB83" s="271"/>
      <c r="AC83" s="271"/>
      <c r="AD83" s="271"/>
      <c r="AE83" s="271"/>
      <c r="AF83" s="271"/>
      <c r="AG83" s="271"/>
      <c r="AH83" s="271"/>
      <c r="AI83" s="271"/>
      <c r="AJ83" s="271"/>
      <c r="AK83" s="271"/>
      <c r="AL83" s="271"/>
      <c r="AM83" s="271"/>
      <c r="AN83" s="271"/>
      <c r="AO83" s="271"/>
    </row>
    <row r="84" spans="3:41" ht="6" customHeight="1">
      <c r="C84" s="280"/>
      <c r="D84" s="281"/>
      <c r="E84" s="282"/>
      <c r="F84" s="274"/>
      <c r="G84" s="274"/>
      <c r="H84" s="274"/>
      <c r="I84" s="274"/>
      <c r="J84" s="275"/>
      <c r="K84" s="275"/>
      <c r="L84" s="275"/>
      <c r="M84" s="275"/>
      <c r="N84" s="275"/>
      <c r="O84" s="275"/>
      <c r="P84" s="275"/>
      <c r="Q84" s="275"/>
      <c r="R84" s="275"/>
      <c r="S84" s="275"/>
      <c r="T84" s="275"/>
      <c r="U84" s="275"/>
      <c r="V84" s="275"/>
      <c r="W84" s="275"/>
      <c r="X84" s="275"/>
      <c r="Y84" s="282"/>
      <c r="Z84" s="357"/>
      <c r="AA84" s="276"/>
      <c r="AB84" s="276"/>
      <c r="AC84" s="276"/>
      <c r="AD84" s="276"/>
      <c r="AE84" s="276"/>
      <c r="AF84" s="276"/>
      <c r="AG84" s="276"/>
      <c r="AH84" s="276"/>
      <c r="AI84" s="276"/>
      <c r="AJ84" s="276"/>
      <c r="AK84" s="276"/>
      <c r="AL84" s="276"/>
      <c r="AM84" s="276"/>
      <c r="AN84" s="276"/>
      <c r="AO84" s="276"/>
    </row>
    <row r="85" spans="3:57" ht="15" customHeight="1">
      <c r="C85" s="277"/>
      <c r="D85" s="415" t="str">
        <f>Bilinguism!Y161</f>
        <v>Left audience with an appreciation of topic</v>
      </c>
      <c r="E85" s="415"/>
      <c r="F85" s="415"/>
      <c r="G85" s="415"/>
      <c r="H85" s="278"/>
      <c r="I85" s="278"/>
      <c r="J85" s="299"/>
      <c r="K85" s="299"/>
      <c r="L85" s="299"/>
      <c r="M85" s="299"/>
      <c r="N85" s="299"/>
      <c r="O85" s="299"/>
      <c r="P85" s="299"/>
      <c r="Q85" s="299"/>
      <c r="R85" s="299"/>
      <c r="S85" s="299"/>
      <c r="T85" s="299"/>
      <c r="U85" s="299"/>
      <c r="V85" s="299"/>
      <c r="W85" s="299"/>
      <c r="X85" s="299"/>
      <c r="Y85" s="337">
        <f>IF(prmMaxWeight,Parameters!D77,Parameters!F77)</f>
        <v>1</v>
      </c>
      <c r="Z85" s="340">
        <f>Parameters!F77</f>
        <v>1</v>
      </c>
      <c r="AA85" s="481"/>
      <c r="AB85" s="481"/>
      <c r="AC85" s="481"/>
      <c r="AD85" s="481"/>
      <c r="AE85" s="481"/>
      <c r="AF85" s="481"/>
      <c r="AG85" s="481"/>
      <c r="AH85" s="481"/>
      <c r="AI85" s="481"/>
      <c r="AJ85" s="481"/>
      <c r="AK85" s="481"/>
      <c r="AL85" s="481"/>
      <c r="AM85" s="481"/>
      <c r="AN85" s="481"/>
      <c r="AO85" s="481"/>
      <c r="AQ85" s="242">
        <f t="shared" si="19"/>
        <v>0</v>
      </c>
      <c r="AR85" s="242">
        <f aca="true" t="shared" si="23" ref="AR85:BE87">K85*$Z85/$Y85</f>
        <v>0</v>
      </c>
      <c r="AS85" s="242">
        <f t="shared" si="23"/>
        <v>0</v>
      </c>
      <c r="AT85" s="242">
        <f t="shared" si="23"/>
        <v>0</v>
      </c>
      <c r="AU85" s="242">
        <f t="shared" si="23"/>
        <v>0</v>
      </c>
      <c r="AV85" s="242">
        <f t="shared" si="23"/>
        <v>0</v>
      </c>
      <c r="AW85" s="242">
        <f t="shared" si="23"/>
        <v>0</v>
      </c>
      <c r="AX85" s="242">
        <f t="shared" si="23"/>
        <v>0</v>
      </c>
      <c r="AY85" s="242">
        <f t="shared" si="23"/>
        <v>0</v>
      </c>
      <c r="AZ85" s="242">
        <f t="shared" si="23"/>
        <v>0</v>
      </c>
      <c r="BA85" s="242">
        <f t="shared" si="23"/>
        <v>0</v>
      </c>
      <c r="BB85" s="242">
        <f t="shared" si="23"/>
        <v>0</v>
      </c>
      <c r="BC85" s="242">
        <f t="shared" si="23"/>
        <v>0</v>
      </c>
      <c r="BD85" s="242">
        <f t="shared" si="23"/>
        <v>0</v>
      </c>
      <c r="BE85" s="242">
        <f t="shared" si="23"/>
        <v>0</v>
      </c>
    </row>
    <row r="86" spans="3:57" ht="12.75" customHeight="1">
      <c r="C86" s="277"/>
      <c r="D86" s="415" t="str">
        <f>Bilinguism!Y162</f>
        <v>Sums up material</v>
      </c>
      <c r="E86" s="415"/>
      <c r="F86" s="415"/>
      <c r="G86" s="415"/>
      <c r="H86" s="285"/>
      <c r="I86" s="285"/>
      <c r="J86" s="301"/>
      <c r="K86" s="301"/>
      <c r="L86" s="301"/>
      <c r="M86" s="301"/>
      <c r="N86" s="301"/>
      <c r="O86" s="301"/>
      <c r="P86" s="301"/>
      <c r="Q86" s="301"/>
      <c r="R86" s="301"/>
      <c r="S86" s="301"/>
      <c r="T86" s="301"/>
      <c r="U86" s="301"/>
      <c r="V86" s="301"/>
      <c r="W86" s="301"/>
      <c r="X86" s="301"/>
      <c r="Y86" s="337">
        <f>IF(prmMaxWeight,Parameters!D78,Parameters!F78)</f>
        <v>1</v>
      </c>
      <c r="Z86" s="342">
        <f>Parameters!F78</f>
        <v>1</v>
      </c>
      <c r="AA86" s="481"/>
      <c r="AB86" s="481"/>
      <c r="AC86" s="481"/>
      <c r="AD86" s="481"/>
      <c r="AE86" s="481"/>
      <c r="AF86" s="481"/>
      <c r="AG86" s="481"/>
      <c r="AH86" s="481"/>
      <c r="AI86" s="481"/>
      <c r="AJ86" s="481"/>
      <c r="AK86" s="481"/>
      <c r="AL86" s="481"/>
      <c r="AM86" s="481"/>
      <c r="AN86" s="481"/>
      <c r="AO86" s="481"/>
      <c r="AQ86" s="242">
        <f t="shared" si="19"/>
        <v>0</v>
      </c>
      <c r="AR86" s="242">
        <f t="shared" si="23"/>
        <v>0</v>
      </c>
      <c r="AS86" s="242">
        <f t="shared" si="23"/>
        <v>0</v>
      </c>
      <c r="AT86" s="242">
        <f t="shared" si="23"/>
        <v>0</v>
      </c>
      <c r="AU86" s="242">
        <f t="shared" si="23"/>
        <v>0</v>
      </c>
      <c r="AV86" s="242">
        <f t="shared" si="23"/>
        <v>0</v>
      </c>
      <c r="AW86" s="242">
        <f t="shared" si="23"/>
        <v>0</v>
      </c>
      <c r="AX86" s="242">
        <f t="shared" si="23"/>
        <v>0</v>
      </c>
      <c r="AY86" s="242">
        <f t="shared" si="23"/>
        <v>0</v>
      </c>
      <c r="AZ86" s="242">
        <f t="shared" si="23"/>
        <v>0</v>
      </c>
      <c r="BA86" s="242">
        <f t="shared" si="23"/>
        <v>0</v>
      </c>
      <c r="BB86" s="242">
        <f t="shared" si="23"/>
        <v>0</v>
      </c>
      <c r="BC86" s="242">
        <f t="shared" si="23"/>
        <v>0</v>
      </c>
      <c r="BD86" s="242">
        <f t="shared" si="23"/>
        <v>0</v>
      </c>
      <c r="BE86" s="242">
        <f t="shared" si="23"/>
        <v>0</v>
      </c>
    </row>
    <row r="87" spans="3:57" ht="12.75" customHeight="1">
      <c r="C87" s="277"/>
      <c r="D87" s="418" t="str">
        <f>Bilinguism!Y163</f>
        <v>Logical: a capsule of what has been said</v>
      </c>
      <c r="E87" s="418"/>
      <c r="F87" s="418"/>
      <c r="G87" s="418"/>
      <c r="H87" s="279"/>
      <c r="I87" s="279"/>
      <c r="J87" s="300"/>
      <c r="K87" s="300"/>
      <c r="L87" s="300"/>
      <c r="M87" s="300"/>
      <c r="N87" s="300"/>
      <c r="O87" s="300"/>
      <c r="P87" s="300"/>
      <c r="Q87" s="300"/>
      <c r="R87" s="300"/>
      <c r="S87" s="300"/>
      <c r="T87" s="300"/>
      <c r="U87" s="300"/>
      <c r="V87" s="300"/>
      <c r="W87" s="300"/>
      <c r="X87" s="300"/>
      <c r="Y87" s="338">
        <f>IF(prmMaxWeight,Parameters!D79,Parameters!F79)</f>
        <v>1</v>
      </c>
      <c r="Z87" s="341">
        <f>Parameters!F79</f>
        <v>1</v>
      </c>
      <c r="AA87" s="481"/>
      <c r="AB87" s="481"/>
      <c r="AC87" s="481"/>
      <c r="AD87" s="481"/>
      <c r="AE87" s="481"/>
      <c r="AF87" s="481"/>
      <c r="AG87" s="481"/>
      <c r="AH87" s="481"/>
      <c r="AI87" s="481"/>
      <c r="AJ87" s="481"/>
      <c r="AK87" s="481"/>
      <c r="AL87" s="481"/>
      <c r="AM87" s="481"/>
      <c r="AN87" s="481"/>
      <c r="AO87" s="481"/>
      <c r="AQ87" s="242">
        <f t="shared" si="19"/>
        <v>0</v>
      </c>
      <c r="AR87" s="242">
        <f t="shared" si="23"/>
        <v>0</v>
      </c>
      <c r="AS87" s="242">
        <f t="shared" si="23"/>
        <v>0</v>
      </c>
      <c r="AT87" s="242">
        <f t="shared" si="23"/>
        <v>0</v>
      </c>
      <c r="AU87" s="242">
        <f t="shared" si="23"/>
        <v>0</v>
      </c>
      <c r="AV87" s="242">
        <f t="shared" si="23"/>
        <v>0</v>
      </c>
      <c r="AW87" s="242">
        <f t="shared" si="23"/>
        <v>0</v>
      </c>
      <c r="AX87" s="242">
        <f t="shared" si="23"/>
        <v>0</v>
      </c>
      <c r="AY87" s="242">
        <f t="shared" si="23"/>
        <v>0</v>
      </c>
      <c r="AZ87" s="242">
        <f t="shared" si="23"/>
        <v>0</v>
      </c>
      <c r="BA87" s="242">
        <f t="shared" si="23"/>
        <v>0</v>
      </c>
      <c r="BB87" s="242">
        <f t="shared" si="23"/>
        <v>0</v>
      </c>
      <c r="BC87" s="242">
        <f t="shared" si="23"/>
        <v>0</v>
      </c>
      <c r="BD87" s="242">
        <f t="shared" si="23"/>
        <v>0</v>
      </c>
      <c r="BE87" s="242">
        <f t="shared" si="23"/>
        <v>0</v>
      </c>
    </row>
    <row r="88" spans="3:41" ht="6" customHeight="1">
      <c r="C88" s="280"/>
      <c r="D88" s="281"/>
      <c r="E88" s="282"/>
      <c r="F88" s="274"/>
      <c r="G88" s="274"/>
      <c r="H88" s="274"/>
      <c r="I88" s="274"/>
      <c r="J88" s="275"/>
      <c r="K88" s="275"/>
      <c r="L88" s="275"/>
      <c r="M88" s="275"/>
      <c r="N88" s="275"/>
      <c r="O88" s="275"/>
      <c r="P88" s="275"/>
      <c r="Q88" s="275"/>
      <c r="R88" s="275"/>
      <c r="S88" s="275"/>
      <c r="T88" s="275"/>
      <c r="U88" s="275"/>
      <c r="V88" s="275"/>
      <c r="W88" s="275"/>
      <c r="X88" s="275"/>
      <c r="Y88" s="286"/>
      <c r="Z88" s="357"/>
      <c r="AA88" s="296"/>
      <c r="AB88" s="296"/>
      <c r="AC88" s="296"/>
      <c r="AD88" s="296"/>
      <c r="AE88" s="296"/>
      <c r="AF88" s="296"/>
      <c r="AG88" s="296"/>
      <c r="AH88" s="296"/>
      <c r="AI88" s="296"/>
      <c r="AJ88" s="296"/>
      <c r="AK88" s="296"/>
      <c r="AL88" s="296"/>
      <c r="AM88" s="296"/>
      <c r="AN88" s="296"/>
      <c r="AO88" s="296"/>
    </row>
    <row r="89" spans="3:41" ht="16.5" customHeight="1">
      <c r="C89" s="484" t="str">
        <f>Bilinguism!Y164</f>
        <v>Delivery and Style</v>
      </c>
      <c r="D89" s="419"/>
      <c r="E89" s="419"/>
      <c r="F89" s="419"/>
      <c r="G89" s="419"/>
      <c r="H89" s="268"/>
      <c r="I89" s="268"/>
      <c r="J89" s="269">
        <f aca="true" t="shared" si="24" ref="J89:Z89">SUBTOTAL(9,J91:J93)</f>
        <v>0</v>
      </c>
      <c r="K89" s="269">
        <f t="shared" si="24"/>
        <v>0</v>
      </c>
      <c r="L89" s="269">
        <f t="shared" si="24"/>
        <v>0</v>
      </c>
      <c r="M89" s="269">
        <f t="shared" si="24"/>
        <v>0</v>
      </c>
      <c r="N89" s="269">
        <f t="shared" si="24"/>
        <v>0</v>
      </c>
      <c r="O89" s="269">
        <f t="shared" si="24"/>
        <v>0</v>
      </c>
      <c r="P89" s="269">
        <f t="shared" si="24"/>
        <v>0</v>
      </c>
      <c r="Q89" s="269">
        <f t="shared" si="24"/>
        <v>0</v>
      </c>
      <c r="R89" s="269">
        <f t="shared" si="24"/>
        <v>0</v>
      </c>
      <c r="S89" s="269">
        <f t="shared" si="24"/>
        <v>0</v>
      </c>
      <c r="T89" s="269">
        <f t="shared" si="24"/>
        <v>0</v>
      </c>
      <c r="U89" s="269">
        <f t="shared" si="24"/>
        <v>0</v>
      </c>
      <c r="V89" s="269">
        <f t="shared" si="24"/>
        <v>0</v>
      </c>
      <c r="W89" s="269">
        <f t="shared" si="24"/>
        <v>0</v>
      </c>
      <c r="X89" s="269">
        <f t="shared" si="24"/>
        <v>0</v>
      </c>
      <c r="Y89" s="270">
        <f t="shared" si="24"/>
        <v>9</v>
      </c>
      <c r="Z89" s="355">
        <f t="shared" si="24"/>
        <v>9</v>
      </c>
      <c r="AA89" s="271"/>
      <c r="AB89" s="271"/>
      <c r="AC89" s="271"/>
      <c r="AD89" s="271"/>
      <c r="AE89" s="271"/>
      <c r="AF89" s="271"/>
      <c r="AG89" s="271"/>
      <c r="AH89" s="271"/>
      <c r="AI89" s="271"/>
      <c r="AJ89" s="271"/>
      <c r="AK89" s="271"/>
      <c r="AL89" s="271"/>
      <c r="AM89" s="271"/>
      <c r="AN89" s="271"/>
      <c r="AO89" s="271"/>
    </row>
    <row r="90" spans="3:41" ht="6" customHeight="1">
      <c r="C90" s="273"/>
      <c r="D90" s="284"/>
      <c r="E90" s="274"/>
      <c r="F90" s="274"/>
      <c r="G90" s="274"/>
      <c r="H90" s="274"/>
      <c r="I90" s="274"/>
      <c r="J90" s="275"/>
      <c r="K90" s="275"/>
      <c r="L90" s="275"/>
      <c r="M90" s="275"/>
      <c r="N90" s="275"/>
      <c r="O90" s="275"/>
      <c r="P90" s="275"/>
      <c r="Q90" s="275"/>
      <c r="R90" s="275"/>
      <c r="S90" s="275"/>
      <c r="T90" s="275"/>
      <c r="U90" s="275"/>
      <c r="V90" s="275"/>
      <c r="W90" s="275"/>
      <c r="X90" s="275"/>
      <c r="Y90" s="274"/>
      <c r="Z90" s="358"/>
      <c r="AA90" s="276"/>
      <c r="AB90" s="276"/>
      <c r="AC90" s="276"/>
      <c r="AD90" s="276"/>
      <c r="AE90" s="276"/>
      <c r="AF90" s="276"/>
      <c r="AG90" s="276"/>
      <c r="AH90" s="276"/>
      <c r="AI90" s="276"/>
      <c r="AJ90" s="276"/>
      <c r="AK90" s="276"/>
      <c r="AL90" s="276"/>
      <c r="AM90" s="276"/>
      <c r="AN90" s="276"/>
      <c r="AO90" s="276"/>
    </row>
    <row r="91" spans="3:57" ht="25.5" customHeight="1">
      <c r="C91" s="277"/>
      <c r="D91" s="415" t="str">
        <f>Bilinguism!Y165</f>
        <v>Spoke to audience with enthusiasm, confidence and eye contact</v>
      </c>
      <c r="E91" s="415"/>
      <c r="F91" s="415"/>
      <c r="G91" s="415"/>
      <c r="H91" s="278"/>
      <c r="I91" s="278"/>
      <c r="J91" s="299"/>
      <c r="K91" s="299"/>
      <c r="L91" s="299"/>
      <c r="M91" s="299"/>
      <c r="N91" s="299"/>
      <c r="O91" s="299"/>
      <c r="P91" s="299"/>
      <c r="Q91" s="299"/>
      <c r="R91" s="299"/>
      <c r="S91" s="299"/>
      <c r="T91" s="299"/>
      <c r="U91" s="299"/>
      <c r="V91" s="299"/>
      <c r="W91" s="299"/>
      <c r="X91" s="299"/>
      <c r="Y91" s="337">
        <f>IF(prmMaxWeight,Parameters!D81,Parameters!F81)</f>
        <v>3</v>
      </c>
      <c r="Z91" s="340">
        <f>Parameters!F81</f>
        <v>3</v>
      </c>
      <c r="AA91" s="481"/>
      <c r="AB91" s="481"/>
      <c r="AC91" s="481"/>
      <c r="AD91" s="481"/>
      <c r="AE91" s="481"/>
      <c r="AF91" s="481"/>
      <c r="AG91" s="481"/>
      <c r="AH91" s="481"/>
      <c r="AI91" s="481"/>
      <c r="AJ91" s="481"/>
      <c r="AK91" s="481"/>
      <c r="AL91" s="481"/>
      <c r="AM91" s="481"/>
      <c r="AN91" s="481"/>
      <c r="AO91" s="481"/>
      <c r="AQ91" s="242">
        <f t="shared" si="19"/>
        <v>0</v>
      </c>
      <c r="AR91" s="242">
        <f aca="true" t="shared" si="25" ref="AR91:BE93">K91*$Z91/$Y91</f>
        <v>0</v>
      </c>
      <c r="AS91" s="242">
        <f t="shared" si="25"/>
        <v>0</v>
      </c>
      <c r="AT91" s="242">
        <f t="shared" si="25"/>
        <v>0</v>
      </c>
      <c r="AU91" s="242">
        <f t="shared" si="25"/>
        <v>0</v>
      </c>
      <c r="AV91" s="242">
        <f t="shared" si="25"/>
        <v>0</v>
      </c>
      <c r="AW91" s="242">
        <f t="shared" si="25"/>
        <v>0</v>
      </c>
      <c r="AX91" s="242">
        <f t="shared" si="25"/>
        <v>0</v>
      </c>
      <c r="AY91" s="242">
        <f t="shared" si="25"/>
        <v>0</v>
      </c>
      <c r="AZ91" s="242">
        <f t="shared" si="25"/>
        <v>0</v>
      </c>
      <c r="BA91" s="242">
        <f t="shared" si="25"/>
        <v>0</v>
      </c>
      <c r="BB91" s="242">
        <f t="shared" si="25"/>
        <v>0</v>
      </c>
      <c r="BC91" s="242">
        <f t="shared" si="25"/>
        <v>0</v>
      </c>
      <c r="BD91" s="242">
        <f t="shared" si="25"/>
        <v>0</v>
      </c>
      <c r="BE91" s="242">
        <f t="shared" si="25"/>
        <v>0</v>
      </c>
    </row>
    <row r="92" spans="3:57" ht="12.75">
      <c r="C92" s="277"/>
      <c r="D92" s="416" t="str">
        <f>Bilinguism!Y166</f>
        <v>Rate of delivery</v>
      </c>
      <c r="E92" s="416"/>
      <c r="F92" s="416"/>
      <c r="G92" s="416"/>
      <c r="H92" s="285"/>
      <c r="I92" s="285"/>
      <c r="J92" s="301"/>
      <c r="K92" s="301"/>
      <c r="L92" s="301"/>
      <c r="M92" s="301"/>
      <c r="N92" s="301"/>
      <c r="O92" s="301"/>
      <c r="P92" s="301"/>
      <c r="Q92" s="301"/>
      <c r="R92" s="301"/>
      <c r="S92" s="301"/>
      <c r="T92" s="301"/>
      <c r="U92" s="301"/>
      <c r="V92" s="301"/>
      <c r="W92" s="301"/>
      <c r="X92" s="301"/>
      <c r="Y92" s="337">
        <f>IF(prmMaxWeight,Parameters!D82,Parameters!F82)</f>
        <v>3</v>
      </c>
      <c r="Z92" s="342">
        <f>Parameters!F82</f>
        <v>3</v>
      </c>
      <c r="AA92" s="481"/>
      <c r="AB92" s="481"/>
      <c r="AC92" s="481"/>
      <c r="AD92" s="481"/>
      <c r="AE92" s="481"/>
      <c r="AF92" s="481"/>
      <c r="AG92" s="481"/>
      <c r="AH92" s="481"/>
      <c r="AI92" s="481"/>
      <c r="AJ92" s="481"/>
      <c r="AK92" s="481"/>
      <c r="AL92" s="481"/>
      <c r="AM92" s="481"/>
      <c r="AN92" s="481"/>
      <c r="AO92" s="481"/>
      <c r="AQ92" s="242">
        <f t="shared" si="19"/>
        <v>0</v>
      </c>
      <c r="AR92" s="242">
        <f t="shared" si="25"/>
        <v>0</v>
      </c>
      <c r="AS92" s="242">
        <f t="shared" si="25"/>
        <v>0</v>
      </c>
      <c r="AT92" s="242">
        <f t="shared" si="25"/>
        <v>0</v>
      </c>
      <c r="AU92" s="242">
        <f t="shared" si="25"/>
        <v>0</v>
      </c>
      <c r="AV92" s="242">
        <f t="shared" si="25"/>
        <v>0</v>
      </c>
      <c r="AW92" s="242">
        <f t="shared" si="25"/>
        <v>0</v>
      </c>
      <c r="AX92" s="242">
        <f t="shared" si="25"/>
        <v>0</v>
      </c>
      <c r="AY92" s="242">
        <f t="shared" si="25"/>
        <v>0</v>
      </c>
      <c r="AZ92" s="242">
        <f t="shared" si="25"/>
        <v>0</v>
      </c>
      <c r="BA92" s="242">
        <f t="shared" si="25"/>
        <v>0</v>
      </c>
      <c r="BB92" s="242">
        <f t="shared" si="25"/>
        <v>0</v>
      </c>
      <c r="BC92" s="242">
        <f t="shared" si="25"/>
        <v>0</v>
      </c>
      <c r="BD92" s="242">
        <f t="shared" si="25"/>
        <v>0</v>
      </c>
      <c r="BE92" s="242">
        <f t="shared" si="25"/>
        <v>0</v>
      </c>
    </row>
    <row r="93" spans="3:57" ht="25.5" customHeight="1">
      <c r="C93" s="277"/>
      <c r="D93" s="418" t="str">
        <f>Bilinguism!Y167</f>
        <v>Proper stance, audible, correct pronunciation &amp; enunciation</v>
      </c>
      <c r="E93" s="418"/>
      <c r="F93" s="418"/>
      <c r="G93" s="418"/>
      <c r="H93" s="279"/>
      <c r="I93" s="279"/>
      <c r="J93" s="300"/>
      <c r="K93" s="300"/>
      <c r="L93" s="300"/>
      <c r="M93" s="300"/>
      <c r="N93" s="300"/>
      <c r="O93" s="300"/>
      <c r="P93" s="300"/>
      <c r="Q93" s="300"/>
      <c r="R93" s="300"/>
      <c r="S93" s="300"/>
      <c r="T93" s="300"/>
      <c r="U93" s="300"/>
      <c r="V93" s="300"/>
      <c r="W93" s="300"/>
      <c r="X93" s="300"/>
      <c r="Y93" s="338">
        <f>IF(prmMaxWeight,Parameters!D83,Parameters!F83)</f>
        <v>3</v>
      </c>
      <c r="Z93" s="341">
        <f>Parameters!F83</f>
        <v>3</v>
      </c>
      <c r="AA93" s="481"/>
      <c r="AB93" s="481"/>
      <c r="AC93" s="481"/>
      <c r="AD93" s="481"/>
      <c r="AE93" s="481"/>
      <c r="AF93" s="481"/>
      <c r="AG93" s="481"/>
      <c r="AH93" s="481"/>
      <c r="AI93" s="481"/>
      <c r="AJ93" s="481"/>
      <c r="AK93" s="481"/>
      <c r="AL93" s="481"/>
      <c r="AM93" s="481"/>
      <c r="AN93" s="481"/>
      <c r="AO93" s="481"/>
      <c r="AQ93" s="242">
        <f t="shared" si="19"/>
        <v>0</v>
      </c>
      <c r="AR93" s="242">
        <f t="shared" si="25"/>
        <v>0</v>
      </c>
      <c r="AS93" s="242">
        <f t="shared" si="25"/>
        <v>0</v>
      </c>
      <c r="AT93" s="242">
        <f t="shared" si="25"/>
        <v>0</v>
      </c>
      <c r="AU93" s="242">
        <f t="shared" si="25"/>
        <v>0</v>
      </c>
      <c r="AV93" s="242">
        <f t="shared" si="25"/>
        <v>0</v>
      </c>
      <c r="AW93" s="242">
        <f t="shared" si="25"/>
        <v>0</v>
      </c>
      <c r="AX93" s="242">
        <f t="shared" si="25"/>
        <v>0</v>
      </c>
      <c r="AY93" s="242">
        <f t="shared" si="25"/>
        <v>0</v>
      </c>
      <c r="AZ93" s="242">
        <f t="shared" si="25"/>
        <v>0</v>
      </c>
      <c r="BA93" s="242">
        <f t="shared" si="25"/>
        <v>0</v>
      </c>
      <c r="BB93" s="242">
        <f t="shared" si="25"/>
        <v>0</v>
      </c>
      <c r="BC93" s="242">
        <f t="shared" si="25"/>
        <v>0</v>
      </c>
      <c r="BD93" s="242">
        <f t="shared" si="25"/>
        <v>0</v>
      </c>
      <c r="BE93" s="242">
        <f t="shared" si="25"/>
        <v>0</v>
      </c>
    </row>
    <row r="94" spans="3:41" ht="6" customHeight="1">
      <c r="C94" s="280"/>
      <c r="D94" s="282"/>
      <c r="E94" s="282"/>
      <c r="F94" s="274"/>
      <c r="G94" s="274"/>
      <c r="H94" s="274"/>
      <c r="I94" s="274"/>
      <c r="J94" s="275"/>
      <c r="K94" s="275"/>
      <c r="L94" s="275"/>
      <c r="M94" s="275"/>
      <c r="N94" s="275"/>
      <c r="O94" s="275"/>
      <c r="P94" s="275"/>
      <c r="Q94" s="275"/>
      <c r="R94" s="275"/>
      <c r="S94" s="275"/>
      <c r="T94" s="275"/>
      <c r="U94" s="275"/>
      <c r="V94" s="275"/>
      <c r="W94" s="275"/>
      <c r="X94" s="275"/>
      <c r="Y94" s="274"/>
      <c r="Z94" s="356"/>
      <c r="AA94" s="276"/>
      <c r="AB94" s="276"/>
      <c r="AC94" s="276"/>
      <c r="AD94" s="276"/>
      <c r="AE94" s="276"/>
      <c r="AF94" s="276"/>
      <c r="AG94" s="276"/>
      <c r="AH94" s="276"/>
      <c r="AI94" s="276"/>
      <c r="AJ94" s="276"/>
      <c r="AK94" s="276"/>
      <c r="AL94" s="276"/>
      <c r="AM94" s="276"/>
      <c r="AN94" s="276"/>
      <c r="AO94" s="276"/>
    </row>
    <row r="95" spans="3:41" ht="16.5">
      <c r="C95" s="485" t="str">
        <f>Bilinguism!Y125</f>
        <v>Score</v>
      </c>
      <c r="D95" s="421"/>
      <c r="E95" s="421"/>
      <c r="F95" s="421"/>
      <c r="G95" s="421"/>
      <c r="H95" s="421"/>
      <c r="I95" s="287"/>
      <c r="J95" s="288">
        <f aca="true" t="shared" si="26" ref="J95:Z95">SUBTOTAL(9,J69:J93)</f>
        <v>0</v>
      </c>
      <c r="K95" s="288">
        <f t="shared" si="26"/>
        <v>0</v>
      </c>
      <c r="L95" s="288">
        <f t="shared" si="26"/>
        <v>0</v>
      </c>
      <c r="M95" s="288">
        <f t="shared" si="26"/>
        <v>0</v>
      </c>
      <c r="N95" s="288">
        <f t="shared" si="26"/>
        <v>0</v>
      </c>
      <c r="O95" s="288">
        <f t="shared" si="26"/>
        <v>0</v>
      </c>
      <c r="P95" s="288">
        <f t="shared" si="26"/>
        <v>0</v>
      </c>
      <c r="Q95" s="288">
        <f t="shared" si="26"/>
        <v>0</v>
      </c>
      <c r="R95" s="288">
        <f t="shared" si="26"/>
        <v>0</v>
      </c>
      <c r="S95" s="288">
        <f t="shared" si="26"/>
        <v>0</v>
      </c>
      <c r="T95" s="288">
        <f t="shared" si="26"/>
        <v>0</v>
      </c>
      <c r="U95" s="288">
        <f t="shared" si="26"/>
        <v>0</v>
      </c>
      <c r="V95" s="288">
        <f t="shared" si="26"/>
        <v>0</v>
      </c>
      <c r="W95" s="288">
        <f t="shared" si="26"/>
        <v>0</v>
      </c>
      <c r="X95" s="288">
        <f t="shared" si="26"/>
        <v>0</v>
      </c>
      <c r="Y95" s="365">
        <f t="shared" si="26"/>
        <v>24</v>
      </c>
      <c r="Z95" s="366">
        <f t="shared" si="26"/>
        <v>24</v>
      </c>
      <c r="AA95" s="289"/>
      <c r="AB95" s="289"/>
      <c r="AC95" s="289"/>
      <c r="AD95" s="289"/>
      <c r="AE95" s="289"/>
      <c r="AF95" s="289"/>
      <c r="AG95" s="289"/>
      <c r="AH95" s="289"/>
      <c r="AI95" s="289"/>
      <c r="AJ95" s="289"/>
      <c r="AK95" s="289"/>
      <c r="AL95" s="289"/>
      <c r="AM95" s="289"/>
      <c r="AN95" s="289"/>
      <c r="AO95" s="289"/>
    </row>
    <row r="96" spans="3:41" ht="4.5" customHeight="1">
      <c r="C96" s="477"/>
      <c r="D96" s="478"/>
      <c r="E96" s="478"/>
      <c r="F96" s="478"/>
      <c r="G96" s="478"/>
      <c r="H96" s="478"/>
      <c r="I96" s="274"/>
      <c r="J96" s="275"/>
      <c r="K96" s="275"/>
      <c r="L96" s="275"/>
      <c r="M96" s="275"/>
      <c r="N96" s="275"/>
      <c r="O96" s="275"/>
      <c r="P96" s="275"/>
      <c r="Q96" s="275"/>
      <c r="R96" s="275"/>
      <c r="S96" s="275"/>
      <c r="T96" s="275"/>
      <c r="U96" s="275"/>
      <c r="V96" s="275"/>
      <c r="W96" s="275"/>
      <c r="X96" s="275"/>
      <c r="Y96" s="367"/>
      <c r="Z96" s="368"/>
      <c r="AA96" s="276"/>
      <c r="AB96" s="276"/>
      <c r="AC96" s="276"/>
      <c r="AD96" s="276"/>
      <c r="AE96" s="276"/>
      <c r="AF96" s="276"/>
      <c r="AG96" s="276"/>
      <c r="AH96" s="276"/>
      <c r="AI96" s="276"/>
      <c r="AJ96" s="276"/>
      <c r="AK96" s="276"/>
      <c r="AL96" s="276"/>
      <c r="AM96" s="276"/>
      <c r="AN96" s="276"/>
      <c r="AO96" s="276"/>
    </row>
    <row r="97" spans="3:41" ht="16.5" hidden="1">
      <c r="C97" s="502" t="str">
        <f>Bilinguism!Y124</f>
        <v>Weighted Score</v>
      </c>
      <c r="D97" s="503"/>
      <c r="E97" s="503"/>
      <c r="F97" s="503"/>
      <c r="G97" s="503"/>
      <c r="H97" s="503"/>
      <c r="I97" s="287"/>
      <c r="J97" s="339">
        <f aca="true" t="shared" si="27" ref="J97:X97">SUM(AQ71:AQ93)</f>
        <v>0</v>
      </c>
      <c r="K97" s="339">
        <f t="shared" si="27"/>
        <v>0</v>
      </c>
      <c r="L97" s="339">
        <f t="shared" si="27"/>
        <v>0</v>
      </c>
      <c r="M97" s="339">
        <f t="shared" si="27"/>
        <v>0</v>
      </c>
      <c r="N97" s="339">
        <f t="shared" si="27"/>
        <v>0</v>
      </c>
      <c r="O97" s="339">
        <f t="shared" si="27"/>
        <v>0</v>
      </c>
      <c r="P97" s="339">
        <f t="shared" si="27"/>
        <v>0</v>
      </c>
      <c r="Q97" s="339">
        <f t="shared" si="27"/>
        <v>0</v>
      </c>
      <c r="R97" s="339">
        <f t="shared" si="27"/>
        <v>0</v>
      </c>
      <c r="S97" s="339">
        <f t="shared" si="27"/>
        <v>0</v>
      </c>
      <c r="T97" s="339">
        <f t="shared" si="27"/>
        <v>0</v>
      </c>
      <c r="U97" s="339">
        <f t="shared" si="27"/>
        <v>0</v>
      </c>
      <c r="V97" s="339">
        <f t="shared" si="27"/>
        <v>0</v>
      </c>
      <c r="W97" s="339">
        <f t="shared" si="27"/>
        <v>0</v>
      </c>
      <c r="X97" s="339">
        <f t="shared" si="27"/>
        <v>0</v>
      </c>
      <c r="Y97" s="364">
        <f>Z95</f>
        <v>24</v>
      </c>
      <c r="Z97" s="369"/>
      <c r="AA97" s="276"/>
      <c r="AB97" s="276"/>
      <c r="AC97" s="276"/>
      <c r="AD97" s="276"/>
      <c r="AE97" s="276"/>
      <c r="AF97" s="276"/>
      <c r="AG97" s="276"/>
      <c r="AH97" s="276"/>
      <c r="AI97" s="276"/>
      <c r="AJ97" s="276"/>
      <c r="AK97" s="276"/>
      <c r="AL97" s="276"/>
      <c r="AM97" s="276"/>
      <c r="AN97" s="276"/>
      <c r="AO97" s="276"/>
    </row>
    <row r="98" spans="3:41" ht="4.5" customHeight="1">
      <c r="C98" s="477"/>
      <c r="D98" s="478"/>
      <c r="E98" s="478"/>
      <c r="F98" s="478"/>
      <c r="G98" s="478"/>
      <c r="H98" s="478"/>
      <c r="I98" s="274"/>
      <c r="J98" s="275"/>
      <c r="K98" s="275"/>
      <c r="L98" s="275"/>
      <c r="M98" s="275"/>
      <c r="N98" s="275"/>
      <c r="O98" s="275"/>
      <c r="P98" s="275"/>
      <c r="Q98" s="275"/>
      <c r="R98" s="275"/>
      <c r="S98" s="275"/>
      <c r="T98" s="275"/>
      <c r="U98" s="275"/>
      <c r="V98" s="275"/>
      <c r="W98" s="275"/>
      <c r="X98" s="275"/>
      <c r="Y98" s="367"/>
      <c r="Z98" s="370"/>
      <c r="AA98" s="276"/>
      <c r="AB98" s="276"/>
      <c r="AC98" s="276"/>
      <c r="AD98" s="276"/>
      <c r="AE98" s="276"/>
      <c r="AF98" s="276"/>
      <c r="AG98" s="276"/>
      <c r="AH98" s="276"/>
      <c r="AI98" s="276"/>
      <c r="AJ98" s="276"/>
      <c r="AK98" s="276"/>
      <c r="AL98" s="276"/>
      <c r="AM98" s="276"/>
      <c r="AN98" s="276"/>
      <c r="AO98" s="276"/>
    </row>
    <row r="99" spans="3:41" ht="16.5">
      <c r="C99" s="486" t="str">
        <f>Bilinguism!Y126&amp;" ("&amp;Bilinguism!Y127&amp;" "&amp;Parameters!F39&amp;" "&amp;Bilinguism!Y128&amp;")"</f>
        <v>less time penalty (maximum 3 faults)</v>
      </c>
      <c r="D99" s="487"/>
      <c r="E99" s="487"/>
      <c r="F99" s="487"/>
      <c r="G99" s="487"/>
      <c r="H99" s="487"/>
      <c r="I99" s="274"/>
      <c r="J99" s="290">
        <f aca="true" t="shared" si="28" ref="J99:X99">VLOOKUP(J$21,CHRONO_TABLE,9)</f>
      </c>
      <c r="K99" s="290">
        <f t="shared" si="28"/>
      </c>
      <c r="L99" s="290">
        <f t="shared" si="28"/>
      </c>
      <c r="M99" s="290">
        <f t="shared" si="28"/>
      </c>
      <c r="N99" s="290">
        <f t="shared" si="28"/>
      </c>
      <c r="O99" s="290">
        <f t="shared" si="28"/>
      </c>
      <c r="P99" s="290">
        <f t="shared" si="28"/>
      </c>
      <c r="Q99" s="290">
        <f t="shared" si="28"/>
      </c>
      <c r="R99" s="290">
        <f t="shared" si="28"/>
      </c>
      <c r="S99" s="290">
        <f t="shared" si="28"/>
      </c>
      <c r="T99" s="290">
        <f t="shared" si="28"/>
      </c>
      <c r="U99" s="290">
        <f t="shared" si="28"/>
      </c>
      <c r="V99" s="290">
        <f t="shared" si="28"/>
      </c>
      <c r="W99" s="290">
        <f t="shared" si="28"/>
      </c>
      <c r="X99" s="290">
        <f t="shared" si="28"/>
      </c>
      <c r="Y99" s="367"/>
      <c r="Z99" s="370"/>
      <c r="AA99" s="481"/>
      <c r="AB99" s="481"/>
      <c r="AC99" s="481"/>
      <c r="AD99" s="481"/>
      <c r="AE99" s="481"/>
      <c r="AF99" s="481"/>
      <c r="AG99" s="481"/>
      <c r="AH99" s="481"/>
      <c r="AI99" s="481"/>
      <c r="AJ99" s="481"/>
      <c r="AK99" s="481"/>
      <c r="AL99" s="481"/>
      <c r="AM99" s="481"/>
      <c r="AN99" s="481"/>
      <c r="AO99" s="481"/>
    </row>
    <row r="100" spans="3:41" ht="4.5" customHeight="1" thickBot="1">
      <c r="C100" s="477"/>
      <c r="D100" s="478"/>
      <c r="E100" s="478"/>
      <c r="F100" s="478"/>
      <c r="G100" s="478"/>
      <c r="H100" s="478"/>
      <c r="I100" s="274"/>
      <c r="J100" s="275"/>
      <c r="K100" s="275"/>
      <c r="L100" s="275"/>
      <c r="M100" s="275"/>
      <c r="N100" s="275"/>
      <c r="O100" s="275"/>
      <c r="P100" s="275"/>
      <c r="Q100" s="275"/>
      <c r="R100" s="275"/>
      <c r="S100" s="275"/>
      <c r="T100" s="275"/>
      <c r="U100" s="275"/>
      <c r="V100" s="275"/>
      <c r="W100" s="275"/>
      <c r="X100" s="275"/>
      <c r="Y100" s="367"/>
      <c r="Z100" s="370"/>
      <c r="AA100" s="481"/>
      <c r="AB100" s="481"/>
      <c r="AC100" s="481"/>
      <c r="AD100" s="481"/>
      <c r="AE100" s="481"/>
      <c r="AF100" s="481"/>
      <c r="AG100" s="481"/>
      <c r="AH100" s="481"/>
      <c r="AI100" s="481"/>
      <c r="AJ100" s="481"/>
      <c r="AK100" s="481"/>
      <c r="AL100" s="481"/>
      <c r="AM100" s="481"/>
      <c r="AN100" s="481"/>
      <c r="AO100" s="481"/>
    </row>
    <row r="101" spans="3:41" ht="17.25" thickBot="1">
      <c r="C101" s="479" t="str">
        <f>Bilinguism!Y129</f>
        <v>Final Score</v>
      </c>
      <c r="D101" s="480"/>
      <c r="E101" s="480"/>
      <c r="F101" s="480"/>
      <c r="G101" s="480"/>
      <c r="H101" s="480"/>
      <c r="I101" s="353"/>
      <c r="J101" s="291">
        <f>IF(ISNUMBER(J99),J97-J99,J97)</f>
        <v>0</v>
      </c>
      <c r="K101" s="291">
        <f aca="true" t="shared" si="29" ref="K101:X101">IF(ISNUMBER(K99),K97-K99,K97)</f>
        <v>0</v>
      </c>
      <c r="L101" s="291">
        <f t="shared" si="29"/>
        <v>0</v>
      </c>
      <c r="M101" s="291">
        <f t="shared" si="29"/>
        <v>0</v>
      </c>
      <c r="N101" s="291">
        <f t="shared" si="29"/>
        <v>0</v>
      </c>
      <c r="O101" s="291">
        <f t="shared" si="29"/>
        <v>0</v>
      </c>
      <c r="P101" s="291">
        <f t="shared" si="29"/>
        <v>0</v>
      </c>
      <c r="Q101" s="291">
        <f t="shared" si="29"/>
        <v>0</v>
      </c>
      <c r="R101" s="291">
        <f t="shared" si="29"/>
        <v>0</v>
      </c>
      <c r="S101" s="291">
        <f t="shared" si="29"/>
        <v>0</v>
      </c>
      <c r="T101" s="291">
        <f t="shared" si="29"/>
        <v>0</v>
      </c>
      <c r="U101" s="291">
        <f t="shared" si="29"/>
        <v>0</v>
      </c>
      <c r="V101" s="291">
        <f t="shared" si="29"/>
        <v>0</v>
      </c>
      <c r="W101" s="291">
        <f t="shared" si="29"/>
        <v>0</v>
      </c>
      <c r="X101" s="291">
        <f t="shared" si="29"/>
        <v>0</v>
      </c>
      <c r="Y101" s="363">
        <f>Y97</f>
        <v>24</v>
      </c>
      <c r="Z101" s="371"/>
      <c r="AA101" s="488"/>
      <c r="AB101" s="488"/>
      <c r="AC101" s="488"/>
      <c r="AD101" s="488"/>
      <c r="AE101" s="488"/>
      <c r="AF101" s="488"/>
      <c r="AG101" s="488"/>
      <c r="AH101" s="488"/>
      <c r="AI101" s="488"/>
      <c r="AJ101" s="488"/>
      <c r="AK101" s="488"/>
      <c r="AL101" s="488"/>
      <c r="AM101" s="488"/>
      <c r="AN101" s="488"/>
      <c r="AO101" s="488"/>
    </row>
    <row r="104" spans="3:24" ht="12.75" customHeight="1">
      <c r="C104" s="476" t="str">
        <f>Bilinguism!Y15</f>
        <v>I certify this copy conforms to my observations of the competition</v>
      </c>
      <c r="D104" s="476"/>
      <c r="E104" s="476"/>
      <c r="F104" s="476"/>
      <c r="G104" s="476"/>
      <c r="H104" s="263"/>
      <c r="I104" s="263"/>
      <c r="J104" s="242"/>
      <c r="K104" s="242"/>
      <c r="L104" s="242"/>
      <c r="M104" s="242"/>
      <c r="N104" s="242"/>
      <c r="O104" s="242"/>
      <c r="P104" s="242"/>
      <c r="Q104" s="242"/>
      <c r="R104" s="242"/>
      <c r="S104" s="242"/>
      <c r="T104" s="242"/>
      <c r="U104" s="242"/>
      <c r="V104" s="242"/>
      <c r="W104" s="242"/>
      <c r="X104" s="242"/>
    </row>
    <row r="105" spans="2:41" ht="13.5" thickBot="1">
      <c r="B105" s="293"/>
      <c r="C105" s="476"/>
      <c r="D105" s="476"/>
      <c r="E105" s="476"/>
      <c r="F105" s="476"/>
      <c r="G105" s="476"/>
      <c r="H105" s="499"/>
      <c r="I105" s="499"/>
      <c r="J105" s="499"/>
      <c r="K105" s="499"/>
      <c r="L105" s="499"/>
      <c r="M105" s="499"/>
      <c r="N105" s="499"/>
      <c r="O105" s="499"/>
      <c r="P105" s="499"/>
      <c r="Q105" s="499"/>
      <c r="R105" s="499"/>
      <c r="S105" s="499"/>
      <c r="T105" s="499"/>
      <c r="U105" s="499"/>
      <c r="V105" s="499"/>
      <c r="W105" s="499"/>
      <c r="X105" s="499"/>
      <c r="Y105" s="499"/>
      <c r="Z105" s="254"/>
      <c r="AA105" s="295"/>
      <c r="AB105" s="295"/>
      <c r="AC105" s="295"/>
      <c r="AD105" s="295"/>
      <c r="AE105" s="295"/>
      <c r="AF105" s="295"/>
      <c r="AG105" s="295"/>
      <c r="AH105" s="295"/>
      <c r="AI105" s="295"/>
      <c r="AJ105" s="295"/>
      <c r="AK105" s="295"/>
      <c r="AL105" s="295"/>
      <c r="AM105" s="295"/>
      <c r="AN105" s="295"/>
      <c r="AO105" s="295"/>
    </row>
    <row r="106" spans="8:55" ht="12.75">
      <c r="H106" s="500" t="str">
        <f>Bilinguism!Y16</f>
        <v>Date</v>
      </c>
      <c r="I106" s="500"/>
      <c r="J106" s="500"/>
      <c r="K106" s="500"/>
      <c r="L106" s="500"/>
      <c r="M106" s="500"/>
      <c r="N106" s="500"/>
      <c r="O106" s="500"/>
      <c r="P106" s="500"/>
      <c r="Q106" s="500"/>
      <c r="R106" s="500"/>
      <c r="S106" s="500"/>
      <c r="T106" s="500"/>
      <c r="U106" s="500"/>
      <c r="V106" s="500"/>
      <c r="W106" s="500"/>
      <c r="X106" s="500"/>
      <c r="Y106" s="500"/>
      <c r="AA106" s="251" t="str">
        <f>IF(ISBLANK(PRM_JUGE1),Bilinguism!$Y$27,PRM_JUGE1)</f>
        <v>Judge 1</v>
      </c>
      <c r="AB106" s="251" t="str">
        <f>IF(ISBLANK(PRM_JUGE1),Bilinguism!$Y$27,PRM_JUGE1)</f>
        <v>Judge 1</v>
      </c>
      <c r="AC106" s="251" t="str">
        <f>IF(ISBLANK(PRM_JUGE1),Bilinguism!$Y$27,PRM_JUGE1)</f>
        <v>Judge 1</v>
      </c>
      <c r="AD106" s="251" t="str">
        <f>IF(ISBLANK(PRM_JUGE1),Bilinguism!$Y$27,PRM_JUGE1)</f>
        <v>Judge 1</v>
      </c>
      <c r="AE106" s="251" t="str">
        <f>IF(ISBLANK(PRM_JUGE1),Bilinguism!$Y$27,PRM_JUGE1)</f>
        <v>Judge 1</v>
      </c>
      <c r="AF106" s="251" t="str">
        <f>IF(ISBLANK(PRM_JUGE1),Bilinguism!$Y$27,PRM_JUGE1)</f>
        <v>Judge 1</v>
      </c>
      <c r="AG106" s="251" t="str">
        <f>IF(ISBLANK(PRM_JUGE1),Bilinguism!$Y$27,PRM_JUGE1)</f>
        <v>Judge 1</v>
      </c>
      <c r="AH106" s="251" t="str">
        <f>IF(ISBLANK(PRM_JUGE1),Bilinguism!$Y$27,PRM_JUGE1)</f>
        <v>Judge 1</v>
      </c>
      <c r="AI106" s="251" t="str">
        <f>IF(ISBLANK(PRM_JUGE1),Bilinguism!$Y$27,PRM_JUGE1)</f>
        <v>Judge 1</v>
      </c>
      <c r="AJ106" s="251" t="str">
        <f>IF(ISBLANK(PRM_JUGE1),Bilinguism!$Y$27,PRM_JUGE1)</f>
        <v>Judge 1</v>
      </c>
      <c r="AK106" s="251" t="str">
        <f>IF(ISBLANK(PRM_JUGE1),Bilinguism!$Y$27,PRM_JUGE1)</f>
        <v>Judge 1</v>
      </c>
      <c r="AL106" s="251" t="str">
        <f>IF(ISBLANK(PRM_JUGE1),Bilinguism!$Y$27,PRM_JUGE1)</f>
        <v>Judge 1</v>
      </c>
      <c r="AM106" s="251" t="str">
        <f>IF(ISBLANK(PRM_JUGE1),Bilinguism!$Y$27,PRM_JUGE1)</f>
        <v>Judge 1</v>
      </c>
      <c r="AN106" s="251" t="str">
        <f>IF(ISBLANK(PRM_JUGE1),Bilinguism!$Y$27,PRM_JUGE1)</f>
        <v>Judge 1</v>
      </c>
      <c r="AO106" s="251" t="str">
        <f>IF(ISBLANK(PRM_JUGE1),Bilinguism!$Y$27,PRM_JUGE1)</f>
        <v>Judge 1</v>
      </c>
      <c r="AP106" s="251"/>
      <c r="AQ106" s="251"/>
      <c r="AR106" s="251"/>
      <c r="AS106" s="251"/>
      <c r="AT106" s="251"/>
      <c r="AU106" s="251"/>
      <c r="AV106" s="251"/>
      <c r="AW106" s="251"/>
      <c r="AX106" s="251"/>
      <c r="AY106" s="251"/>
      <c r="AZ106" s="251"/>
      <c r="BA106" s="251"/>
      <c r="BB106" s="251"/>
      <c r="BC106" s="251"/>
    </row>
  </sheetData>
  <sheetProtection password="F571" sheet="1" objects="1" scenarios="1"/>
  <mergeCells count="253">
    <mergeCell ref="H105:Y105"/>
    <mergeCell ref="H106:Y106"/>
    <mergeCell ref="E64:H64"/>
    <mergeCell ref="E17:H17"/>
    <mergeCell ref="C50:H50"/>
    <mergeCell ref="C96:H96"/>
    <mergeCell ref="C97:H97"/>
    <mergeCell ref="H57:Y57"/>
    <mergeCell ref="H58:Y58"/>
    <mergeCell ref="C104:G105"/>
    <mergeCell ref="A2:B2"/>
    <mergeCell ref="C2:H2"/>
    <mergeCell ref="D44:G44"/>
    <mergeCell ref="D31:G31"/>
    <mergeCell ref="D32:G32"/>
    <mergeCell ref="D33:G33"/>
    <mergeCell ref="D34:G34"/>
    <mergeCell ref="C22:H22"/>
    <mergeCell ref="F10:AO10"/>
    <mergeCell ref="F11:AO11"/>
    <mergeCell ref="AO52:AO54"/>
    <mergeCell ref="C21:H21"/>
    <mergeCell ref="D46:G46"/>
    <mergeCell ref="AJ29:AJ34"/>
    <mergeCell ref="AH52:AH54"/>
    <mergeCell ref="AI52:AI54"/>
    <mergeCell ref="AJ52:AJ54"/>
    <mergeCell ref="AC52:AC54"/>
    <mergeCell ref="AD52:AD54"/>
    <mergeCell ref="AE52:AE54"/>
    <mergeCell ref="F14:AO14"/>
    <mergeCell ref="D45:G45"/>
    <mergeCell ref="D38:G38"/>
    <mergeCell ref="AM29:AM34"/>
    <mergeCell ref="AN29:AN34"/>
    <mergeCell ref="AL29:AL34"/>
    <mergeCell ref="AH29:AH34"/>
    <mergeCell ref="AI29:AI34"/>
    <mergeCell ref="AA24:AA25"/>
    <mergeCell ref="AA29:AA34"/>
    <mergeCell ref="D92:G92"/>
    <mergeCell ref="D93:G93"/>
    <mergeCell ref="AI91:AI93"/>
    <mergeCell ref="D85:G85"/>
    <mergeCell ref="D86:G86"/>
    <mergeCell ref="AA85:AA87"/>
    <mergeCell ref="AA91:AA93"/>
    <mergeCell ref="AB91:AB93"/>
    <mergeCell ref="AC91:AC93"/>
    <mergeCell ref="AD91:AD93"/>
    <mergeCell ref="F13:Q13"/>
    <mergeCell ref="F60:Q60"/>
    <mergeCell ref="C56:G57"/>
    <mergeCell ref="D91:G91"/>
    <mergeCell ref="F16:I16"/>
    <mergeCell ref="F63:I63"/>
    <mergeCell ref="D87:G87"/>
    <mergeCell ref="D76:G76"/>
    <mergeCell ref="D77:G77"/>
    <mergeCell ref="D78:G78"/>
    <mergeCell ref="C98:H98"/>
    <mergeCell ref="C99:H99"/>
    <mergeCell ref="AO99:AO101"/>
    <mergeCell ref="AA99:AA101"/>
    <mergeCell ref="AJ99:AJ101"/>
    <mergeCell ref="AK99:AK101"/>
    <mergeCell ref="AB99:AB101"/>
    <mergeCell ref="AC99:AC101"/>
    <mergeCell ref="AD99:AD101"/>
    <mergeCell ref="C101:H101"/>
    <mergeCell ref="C89:G89"/>
    <mergeCell ref="AK29:AK34"/>
    <mergeCell ref="AF52:AF54"/>
    <mergeCell ref="AG52:AG54"/>
    <mergeCell ref="AD44:AD46"/>
    <mergeCell ref="AI38:AI40"/>
    <mergeCell ref="AJ38:AJ40"/>
    <mergeCell ref="AK38:AK40"/>
    <mergeCell ref="AA38:AA40"/>
    <mergeCell ref="AA44:AA46"/>
    <mergeCell ref="C100:H100"/>
    <mergeCell ref="AM99:AM101"/>
    <mergeCell ref="AN99:AN101"/>
    <mergeCell ref="AE99:AE101"/>
    <mergeCell ref="AF99:AF101"/>
    <mergeCell ref="AG99:AG101"/>
    <mergeCell ref="AH99:AH101"/>
    <mergeCell ref="AA71:AA72"/>
    <mergeCell ref="AA76:AA81"/>
    <mergeCell ref="AI99:AI101"/>
    <mergeCell ref="AL99:AL101"/>
    <mergeCell ref="AD71:AD72"/>
    <mergeCell ref="AE71:AE72"/>
    <mergeCell ref="AD76:AD81"/>
    <mergeCell ref="AE76:AE81"/>
    <mergeCell ref="AF76:AF81"/>
    <mergeCell ref="AG76:AG81"/>
    <mergeCell ref="AC24:AC25"/>
    <mergeCell ref="AC29:AC34"/>
    <mergeCell ref="AC38:AC40"/>
    <mergeCell ref="AC44:AC46"/>
    <mergeCell ref="AB24:AB25"/>
    <mergeCell ref="AB29:AB34"/>
    <mergeCell ref="AB38:AB40"/>
    <mergeCell ref="AB44:AB46"/>
    <mergeCell ref="AD24:AD25"/>
    <mergeCell ref="AD29:AD34"/>
    <mergeCell ref="AD38:AD40"/>
    <mergeCell ref="AH24:AH25"/>
    <mergeCell ref="AE38:AE40"/>
    <mergeCell ref="AF38:AF40"/>
    <mergeCell ref="AG38:AG40"/>
    <mergeCell ref="AH38:AH40"/>
    <mergeCell ref="AE24:AE25"/>
    <mergeCell ref="AF24:AF25"/>
    <mergeCell ref="AG24:AG25"/>
    <mergeCell ref="AE29:AE34"/>
    <mergeCell ref="AK24:AK25"/>
    <mergeCell ref="AL24:AL25"/>
    <mergeCell ref="AI24:AI25"/>
    <mergeCell ref="AJ24:AJ25"/>
    <mergeCell ref="AF29:AF34"/>
    <mergeCell ref="AG29:AG34"/>
    <mergeCell ref="AM24:AM25"/>
    <mergeCell ref="AN24:AN25"/>
    <mergeCell ref="AF71:AF72"/>
    <mergeCell ref="AG71:AG72"/>
    <mergeCell ref="AO24:AO25"/>
    <mergeCell ref="AO29:AO34"/>
    <mergeCell ref="AL38:AL40"/>
    <mergeCell ref="AM38:AM40"/>
    <mergeCell ref="AN38:AN40"/>
    <mergeCell ref="AO38:AO40"/>
    <mergeCell ref="AE44:AE46"/>
    <mergeCell ref="AF44:AF46"/>
    <mergeCell ref="AG44:AG46"/>
    <mergeCell ref="AH44:AH46"/>
    <mergeCell ref="AO71:AO72"/>
    <mergeCell ref="AM44:AM46"/>
    <mergeCell ref="AI44:AI46"/>
    <mergeCell ref="AJ44:AJ46"/>
    <mergeCell ref="AK44:AK46"/>
    <mergeCell ref="AL44:AL46"/>
    <mergeCell ref="AM71:AM72"/>
    <mergeCell ref="AL71:AL72"/>
    <mergeCell ref="AI71:AI72"/>
    <mergeCell ref="AJ71:AJ72"/>
    <mergeCell ref="AH71:AH72"/>
    <mergeCell ref="AL52:AL54"/>
    <mergeCell ref="AM52:AM54"/>
    <mergeCell ref="AH85:AH87"/>
    <mergeCell ref="AN52:AN54"/>
    <mergeCell ref="AK52:AK54"/>
    <mergeCell ref="AK71:AK72"/>
    <mergeCell ref="AN71:AN72"/>
    <mergeCell ref="AH76:AH81"/>
    <mergeCell ref="AJ85:AJ87"/>
    <mergeCell ref="AK85:AK87"/>
    <mergeCell ref="AI76:AI81"/>
    <mergeCell ref="AM76:AM81"/>
    <mergeCell ref="AO91:AO93"/>
    <mergeCell ref="AJ91:AJ93"/>
    <mergeCell ref="AK91:AK93"/>
    <mergeCell ref="AL91:AL93"/>
    <mergeCell ref="AM91:AM93"/>
    <mergeCell ref="AK76:AK81"/>
    <mergeCell ref="AL76:AL81"/>
    <mergeCell ref="AM85:AM87"/>
    <mergeCell ref="AL85:AL87"/>
    <mergeCell ref="AJ76:AJ81"/>
    <mergeCell ref="C68:H68"/>
    <mergeCell ref="AE91:AE93"/>
    <mergeCell ref="AF91:AF93"/>
    <mergeCell ref="AG91:AG93"/>
    <mergeCell ref="AH91:AH93"/>
    <mergeCell ref="AN91:AN93"/>
    <mergeCell ref="AD85:AD87"/>
    <mergeCell ref="AE85:AE87"/>
    <mergeCell ref="AF85:AF87"/>
    <mergeCell ref="AG85:AG87"/>
    <mergeCell ref="D24:G24"/>
    <mergeCell ref="D25:G25"/>
    <mergeCell ref="D29:G29"/>
    <mergeCell ref="D39:G39"/>
    <mergeCell ref="D30:G30"/>
    <mergeCell ref="C27:G27"/>
    <mergeCell ref="C36:G36"/>
    <mergeCell ref="D40:G40"/>
    <mergeCell ref="AB76:AB81"/>
    <mergeCell ref="AC76:AC81"/>
    <mergeCell ref="AB71:AB72"/>
    <mergeCell ref="AC71:AC72"/>
    <mergeCell ref="AA52:AA54"/>
    <mergeCell ref="AB52:AB54"/>
    <mergeCell ref="O64:O66"/>
    <mergeCell ref="D80:G80"/>
    <mergeCell ref="D79:G79"/>
    <mergeCell ref="AN85:AN87"/>
    <mergeCell ref="AO85:AO87"/>
    <mergeCell ref="AN76:AN81"/>
    <mergeCell ref="AO76:AO81"/>
    <mergeCell ref="V64:V66"/>
    <mergeCell ref="W64:W66"/>
    <mergeCell ref="X64:X66"/>
    <mergeCell ref="AB85:AB87"/>
    <mergeCell ref="AC85:AC87"/>
    <mergeCell ref="AI85:AI87"/>
    <mergeCell ref="L64:L66"/>
    <mergeCell ref="T64:T66"/>
    <mergeCell ref="U64:U66"/>
    <mergeCell ref="N64:N66"/>
    <mergeCell ref="P64:P66"/>
    <mergeCell ref="Q64:Q66"/>
    <mergeCell ref="C95:H95"/>
    <mergeCell ref="D71:G71"/>
    <mergeCell ref="D72:G72"/>
    <mergeCell ref="C48:H48"/>
    <mergeCell ref="C49:H49"/>
    <mergeCell ref="C52:H52"/>
    <mergeCell ref="C69:G69"/>
    <mergeCell ref="C74:G74"/>
    <mergeCell ref="C83:G83"/>
    <mergeCell ref="D81:G81"/>
    <mergeCell ref="X17:X19"/>
    <mergeCell ref="L17:L19"/>
    <mergeCell ref="M17:M19"/>
    <mergeCell ref="N17:N19"/>
    <mergeCell ref="O17:O19"/>
    <mergeCell ref="P17:P19"/>
    <mergeCell ref="T17:T19"/>
    <mergeCell ref="U17:U19"/>
    <mergeCell ref="V17:V19"/>
    <mergeCell ref="W17:W19"/>
    <mergeCell ref="S17:S19"/>
    <mergeCell ref="F19:H19"/>
    <mergeCell ref="E18:H18"/>
    <mergeCell ref="F66:H66"/>
    <mergeCell ref="E65:H65"/>
    <mergeCell ref="R64:R66"/>
    <mergeCell ref="S64:S66"/>
    <mergeCell ref="M64:M66"/>
    <mergeCell ref="Q17:Q19"/>
    <mergeCell ref="C42:G42"/>
    <mergeCell ref="J64:J66"/>
    <mergeCell ref="K64:K66"/>
    <mergeCell ref="K17:K19"/>
    <mergeCell ref="R17:R19"/>
    <mergeCell ref="J17:J19"/>
    <mergeCell ref="F61:AO61"/>
    <mergeCell ref="C53:H53"/>
    <mergeCell ref="C54:H54"/>
    <mergeCell ref="AN44:AN46"/>
    <mergeCell ref="AO44:AO46"/>
  </mergeCells>
  <dataValidations count="3">
    <dataValidation type="decimal" allowBlank="1" showInputMessage="1" showErrorMessage="1" errorTitle="Score" error="The score must be between 0 and the maximum allowed for the criteria." sqref="J24:X25 J29:X34 J38:X40 J44:X46 J71:X72 J76:X81 J85:X87 J91:X93">
      <formula1>0</formula1>
      <formula2>$Y24</formula2>
    </dataValidation>
    <dataValidation type="list" allowBlank="1" showInputMessage="1" showErrorMessage="1" errorTitle="e" error="e" sqref="D2:H2">
      <formula1>CND_LISTE</formula1>
    </dataValidation>
    <dataValidation type="list" allowBlank="1" showInputMessage="1" showErrorMessage="1" errorTitle="Speaker" error="Please select a speaker from the list." sqref="C2">
      <formula1>CND_LISTE</formula1>
    </dataValidation>
  </dataValidations>
  <printOptions/>
  <pageMargins left="0.23" right="0.29" top="0.33" bottom="0.19" header="0.23" footer="0.17"/>
  <pageSetup fitToHeight="0" fitToWidth="0" horizontalDpi="600" verticalDpi="600" orientation="portrait" r:id="rId2"/>
  <rowBreaks count="1" manualBreakCount="1">
    <brk id="58" max="255" man="1"/>
  </rowBreaks>
  <drawing r:id="rId1"/>
</worksheet>
</file>

<file path=xl/worksheets/sheet7.xml><?xml version="1.0" encoding="utf-8"?>
<worksheet xmlns="http://schemas.openxmlformats.org/spreadsheetml/2006/main" xmlns:r="http://schemas.openxmlformats.org/officeDocument/2006/relationships">
  <sheetPr codeName="Juge2">
    <pageSetUpPr fitToPage="1"/>
  </sheetPr>
  <dimension ref="A1:BE106"/>
  <sheetViews>
    <sheetView showGridLines="0" showRowColHeaders="0" zoomScalePageLayoutView="0" workbookViewId="0" topLeftCell="A1">
      <pane ySplit="4" topLeftCell="A5" activePane="bottomLeft" state="frozen"/>
      <selection pane="topLeft" activeCell="A1" sqref="A1"/>
      <selection pane="bottomLeft" activeCell="C2" sqref="C2:H2"/>
    </sheetView>
  </sheetViews>
  <sheetFormatPr defaultColWidth="9.140625" defaultRowHeight="12.75"/>
  <cols>
    <col min="1" max="1" width="2.00390625" style="242" customWidth="1"/>
    <col min="2" max="2" width="1.7109375" style="242" customWidth="1"/>
    <col min="3" max="3" width="2.28125" style="242" customWidth="1"/>
    <col min="4" max="4" width="7.8515625" style="242" customWidth="1"/>
    <col min="5" max="5" width="3.7109375" style="242" customWidth="1"/>
    <col min="6" max="6" width="1.421875" style="242" customWidth="1"/>
    <col min="7" max="7" width="23.28125" style="242" customWidth="1"/>
    <col min="8" max="8" width="4.8515625" style="242" customWidth="1"/>
    <col min="9" max="9" width="0.9921875" style="242" customWidth="1"/>
    <col min="10" max="24" width="6.7109375" style="251" customWidth="1"/>
    <col min="25" max="25" width="4.7109375" style="242" customWidth="1"/>
    <col min="26" max="26" width="4.7109375" style="242" hidden="1" customWidth="1"/>
    <col min="27" max="41" width="41.140625" style="242" customWidth="1"/>
    <col min="42" max="42" width="9.140625" style="242" customWidth="1"/>
    <col min="43" max="57" width="9.140625" style="242" hidden="1" customWidth="1"/>
    <col min="58" max="16384" width="9.140625" style="242" customWidth="1"/>
  </cols>
  <sheetData>
    <row r="1" spans="1:41" ht="3.75" customHeight="1" thickBot="1">
      <c r="A1" s="239"/>
      <c r="B1" s="239"/>
      <c r="C1" s="239"/>
      <c r="D1" s="239"/>
      <c r="E1" s="239"/>
      <c r="F1" s="239"/>
      <c r="G1" s="239"/>
      <c r="H1" s="239"/>
      <c r="I1" s="239"/>
      <c r="J1" s="240"/>
      <c r="K1" s="240"/>
      <c r="L1" s="240"/>
      <c r="M1" s="240"/>
      <c r="N1" s="240"/>
      <c r="O1" s="240"/>
      <c r="P1" s="240"/>
      <c r="Q1" s="240"/>
      <c r="R1" s="240"/>
      <c r="S1" s="240"/>
      <c r="T1" s="240"/>
      <c r="U1" s="240"/>
      <c r="V1" s="240"/>
      <c r="W1" s="240"/>
      <c r="X1" s="240"/>
      <c r="Y1" s="239"/>
      <c r="Z1" s="239"/>
      <c r="AA1" s="241"/>
      <c r="AB1" s="239"/>
      <c r="AC1" s="239"/>
      <c r="AD1" s="239"/>
      <c r="AE1" s="239"/>
      <c r="AF1" s="239"/>
      <c r="AG1" s="239"/>
      <c r="AH1" s="239"/>
      <c r="AI1" s="239"/>
      <c r="AJ1" s="239"/>
      <c r="AK1" s="239"/>
      <c r="AL1" s="239"/>
      <c r="AM1" s="239"/>
      <c r="AN1" s="239"/>
      <c r="AO1" s="239"/>
    </row>
    <row r="2" spans="1:52" ht="21" customHeight="1" thickBot="1">
      <c r="A2" s="492">
        <v>2</v>
      </c>
      <c r="B2" s="493"/>
      <c r="C2" s="494" t="s">
        <v>450</v>
      </c>
      <c r="D2" s="495"/>
      <c r="E2" s="495"/>
      <c r="F2" s="495"/>
      <c r="G2" s="495"/>
      <c r="H2" s="496"/>
      <c r="I2" s="243"/>
      <c r="J2" s="243"/>
      <c r="K2" s="243"/>
      <c r="L2" s="243"/>
      <c r="M2" s="243"/>
      <c r="N2" s="243"/>
      <c r="O2" s="243"/>
      <c r="P2" s="243"/>
      <c r="Q2" s="243"/>
      <c r="R2" s="243"/>
      <c r="S2" s="243"/>
      <c r="T2" s="243"/>
      <c r="U2" s="243"/>
      <c r="V2" s="243"/>
      <c r="W2" s="243"/>
      <c r="X2" s="243"/>
      <c r="Y2" s="243"/>
      <c r="Z2" s="243"/>
      <c r="AA2" s="241"/>
      <c r="AB2" s="244"/>
      <c r="AC2" s="244"/>
      <c r="AD2" s="244"/>
      <c r="AE2" s="244"/>
      <c r="AF2" s="244"/>
      <c r="AG2" s="244"/>
      <c r="AH2" s="244"/>
      <c r="AI2" s="244"/>
      <c r="AJ2" s="244"/>
      <c r="AK2" s="244"/>
      <c r="AL2" s="244"/>
      <c r="AM2" s="244"/>
      <c r="AN2" s="244"/>
      <c r="AO2" s="244"/>
      <c r="AP2" s="245"/>
      <c r="AQ2" s="245"/>
      <c r="AR2" s="245"/>
      <c r="AS2" s="245"/>
      <c r="AT2" s="245"/>
      <c r="AU2" s="245"/>
      <c r="AV2" s="245"/>
      <c r="AY2" s="242">
        <f>(LEFT(C2,2))*1</f>
        <v>0</v>
      </c>
      <c r="AZ2" s="246"/>
    </row>
    <row r="3" spans="1:52" ht="18" customHeight="1">
      <c r="A3" s="239"/>
      <c r="B3" s="247">
        <v>0</v>
      </c>
      <c r="C3" s="248"/>
      <c r="D3" s="248"/>
      <c r="E3" s="248"/>
      <c r="F3" s="248"/>
      <c r="G3" s="248"/>
      <c r="H3" s="239"/>
      <c r="I3" s="248"/>
      <c r="J3" s="248"/>
      <c r="K3" s="248"/>
      <c r="L3" s="248"/>
      <c r="M3" s="248"/>
      <c r="N3" s="248"/>
      <c r="O3" s="248"/>
      <c r="P3" s="248"/>
      <c r="Q3" s="248"/>
      <c r="R3" s="248"/>
      <c r="S3" s="248"/>
      <c r="T3" s="248"/>
      <c r="U3" s="248"/>
      <c r="V3" s="248"/>
      <c r="W3" s="248"/>
      <c r="X3" s="248"/>
      <c r="Y3" s="248"/>
      <c r="Z3" s="248"/>
      <c r="AA3" s="244"/>
      <c r="AB3" s="244"/>
      <c r="AC3" s="244"/>
      <c r="AD3" s="244"/>
      <c r="AE3" s="244"/>
      <c r="AF3" s="244"/>
      <c r="AG3" s="244"/>
      <c r="AH3" s="244"/>
      <c r="AI3" s="244"/>
      <c r="AJ3" s="244"/>
      <c r="AK3" s="244"/>
      <c r="AL3" s="244"/>
      <c r="AM3" s="244"/>
      <c r="AN3" s="244"/>
      <c r="AO3" s="244"/>
      <c r="AP3" s="245"/>
      <c r="AQ3" s="245"/>
      <c r="AR3" s="245"/>
      <c r="AS3" s="245"/>
      <c r="AT3" s="245"/>
      <c r="AU3" s="245"/>
      <c r="AV3" s="245"/>
      <c r="AZ3" s="246"/>
    </row>
    <row r="4" spans="1:52" ht="30" customHeight="1">
      <c r="A4" s="239"/>
      <c r="B4" s="248"/>
      <c r="C4" s="248"/>
      <c r="D4" s="248"/>
      <c r="E4" s="248"/>
      <c r="F4" s="248"/>
      <c r="G4" s="248"/>
      <c r="H4" s="249"/>
      <c r="I4" s="248"/>
      <c r="J4" s="238">
        <f>J21</f>
        <v>1</v>
      </c>
      <c r="K4" s="238">
        <f aca="true" t="shared" si="0" ref="K4:X4">K21</f>
        <v>2</v>
      </c>
      <c r="L4" s="238">
        <f t="shared" si="0"/>
        <v>3</v>
      </c>
      <c r="M4" s="238">
        <f t="shared" si="0"/>
        <v>4</v>
      </c>
      <c r="N4" s="238">
        <f t="shared" si="0"/>
        <v>5</v>
      </c>
      <c r="O4" s="238">
        <f t="shared" si="0"/>
        <v>6</v>
      </c>
      <c r="P4" s="238">
        <f t="shared" si="0"/>
        <v>7</v>
      </c>
      <c r="Q4" s="238">
        <f t="shared" si="0"/>
        <v>8</v>
      </c>
      <c r="R4" s="238">
        <f t="shared" si="0"/>
        <v>9</v>
      </c>
      <c r="S4" s="238">
        <f t="shared" si="0"/>
        <v>10</v>
      </c>
      <c r="T4" s="238">
        <f t="shared" si="0"/>
        <v>11</v>
      </c>
      <c r="U4" s="238">
        <f t="shared" si="0"/>
        <v>12</v>
      </c>
      <c r="V4" s="238">
        <f t="shared" si="0"/>
        <v>13</v>
      </c>
      <c r="W4" s="238">
        <f t="shared" si="0"/>
        <v>14</v>
      </c>
      <c r="X4" s="238">
        <f t="shared" si="0"/>
        <v>15</v>
      </c>
      <c r="Y4" s="248"/>
      <c r="Z4" s="248"/>
      <c r="AA4" s="244"/>
      <c r="AB4" s="244"/>
      <c r="AC4" s="244"/>
      <c r="AD4" s="244"/>
      <c r="AE4" s="244"/>
      <c r="AF4" s="244"/>
      <c r="AG4" s="244"/>
      <c r="AH4" s="244"/>
      <c r="AI4" s="244"/>
      <c r="AJ4" s="244"/>
      <c r="AK4" s="244"/>
      <c r="AL4" s="244"/>
      <c r="AM4" s="244"/>
      <c r="AN4" s="244"/>
      <c r="AO4" s="244"/>
      <c r="AP4" s="245"/>
      <c r="AQ4" s="245"/>
      <c r="AR4" s="245"/>
      <c r="AS4" s="245"/>
      <c r="AT4" s="245"/>
      <c r="AU4" s="245"/>
      <c r="AV4" s="245"/>
      <c r="AZ4" s="246"/>
    </row>
    <row r="5" spans="5:52" ht="20.25" customHeight="1">
      <c r="E5" s="250" t="str">
        <f>Bilinguism!Y11&amp;" "&amp;PRM_NIVEAU&amp;" "&amp;Bilinguism!Y12</f>
        <v>Effective Speaking Competition,  level</v>
      </c>
      <c r="AZ5" s="246"/>
    </row>
    <row r="6" spans="4:53" ht="14.25" customHeight="1">
      <c r="D6" s="252"/>
      <c r="E6" s="253" t="str">
        <f>Bilinguism!Y13&amp;" "&amp;formatdate(PRM_DATE)&amp;" "&amp;Bilinguism!Y14&amp;" "&amp;PRM_LIEU</f>
        <v>Held on 30/12/1899 at </v>
      </c>
      <c r="F6" s="254"/>
      <c r="G6" s="255"/>
      <c r="H6" s="255"/>
      <c r="I6" s="256"/>
      <c r="J6" s="255"/>
      <c r="K6" s="255"/>
      <c r="L6" s="255"/>
      <c r="M6" s="255"/>
      <c r="N6" s="255"/>
      <c r="O6" s="255"/>
      <c r="P6" s="255"/>
      <c r="Q6" s="255"/>
      <c r="R6" s="255"/>
      <c r="S6" s="255"/>
      <c r="T6" s="255"/>
      <c r="U6" s="255"/>
      <c r="V6" s="255"/>
      <c r="W6" s="255"/>
      <c r="X6" s="255"/>
      <c r="Y6" s="256"/>
      <c r="Z6" s="256"/>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7"/>
      <c r="BA6" s="254"/>
    </row>
    <row r="7" spans="3:53" ht="5.25" customHeight="1">
      <c r="C7" s="253"/>
      <c r="D7" s="252"/>
      <c r="E7" s="258"/>
      <c r="F7" s="254"/>
      <c r="G7" s="255"/>
      <c r="H7" s="255"/>
      <c r="I7" s="256"/>
      <c r="J7" s="255"/>
      <c r="K7" s="255"/>
      <c r="L7" s="255"/>
      <c r="M7" s="255"/>
      <c r="N7" s="255"/>
      <c r="O7" s="255"/>
      <c r="P7" s="255"/>
      <c r="Q7" s="255"/>
      <c r="R7" s="255"/>
      <c r="S7" s="255"/>
      <c r="T7" s="255"/>
      <c r="U7" s="255"/>
      <c r="V7" s="255"/>
      <c r="W7" s="255"/>
      <c r="X7" s="255"/>
      <c r="Y7" s="256"/>
      <c r="Z7" s="256"/>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7"/>
      <c r="BA7" s="254"/>
    </row>
    <row r="8" spans="3:53" ht="14.25" customHeight="1">
      <c r="C8" s="253"/>
      <c r="D8" s="252"/>
      <c r="E8" s="258"/>
      <c r="F8" s="254"/>
      <c r="G8" s="255"/>
      <c r="H8" s="255"/>
      <c r="I8" s="256"/>
      <c r="J8" s="255"/>
      <c r="K8" s="255"/>
      <c r="L8" s="255"/>
      <c r="M8" s="255"/>
      <c r="N8" s="255"/>
      <c r="O8" s="255"/>
      <c r="P8" s="255"/>
      <c r="Q8" s="255"/>
      <c r="R8" s="255"/>
      <c r="S8" s="255"/>
      <c r="T8" s="255"/>
      <c r="U8" s="255"/>
      <c r="V8" s="255"/>
      <c r="W8" s="255"/>
      <c r="X8" s="255"/>
      <c r="Y8" s="256"/>
      <c r="Z8" s="256"/>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7"/>
      <c r="BA8" s="254"/>
    </row>
    <row r="9" spans="3:53" ht="6" customHeight="1">
      <c r="C9" s="254"/>
      <c r="D9" s="252"/>
      <c r="E9" s="258"/>
      <c r="F9" s="254"/>
      <c r="G9" s="259"/>
      <c r="H9" s="255"/>
      <c r="I9" s="256"/>
      <c r="J9" s="255"/>
      <c r="K9" s="255"/>
      <c r="L9" s="255"/>
      <c r="M9" s="255"/>
      <c r="N9" s="255"/>
      <c r="O9" s="255"/>
      <c r="P9" s="255"/>
      <c r="Q9" s="255"/>
      <c r="R9" s="255"/>
      <c r="S9" s="255"/>
      <c r="T9" s="255"/>
      <c r="U9" s="255"/>
      <c r="V9" s="255"/>
      <c r="W9" s="255"/>
      <c r="X9" s="255"/>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7"/>
      <c r="BA9" s="254"/>
    </row>
    <row r="10" spans="3:53" ht="15.75" customHeight="1">
      <c r="C10" s="260" t="str">
        <f>Bilinguism!Y113</f>
        <v>Speaker</v>
      </c>
      <c r="D10" s="254"/>
      <c r="E10" s="254"/>
      <c r="F10" s="497" t="str">
        <f>IF(JG2_CDT_INDEX=0,Bilinguism!Y17,IF(ISBLANK(VLOOKUP(JG2_CDT_INDEX,PRM_TABLE_CADET,2)),"",VLOOKUP(JG2_CDT_INDEX,PRM_TABLE_CADET,2)))</f>
        <v>ALL SPEAKERS</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R10" s="254"/>
      <c r="AS10" s="254"/>
      <c r="AT10" s="254"/>
      <c r="AU10" s="254"/>
      <c r="AV10" s="254"/>
      <c r="AW10" s="254"/>
      <c r="AX10" s="254"/>
      <c r="AY10" s="254"/>
      <c r="AZ10" s="257"/>
      <c r="BA10" s="254"/>
    </row>
    <row r="11" spans="3:53" ht="14.25" customHeight="1">
      <c r="C11" s="260"/>
      <c r="D11" s="254"/>
      <c r="E11" s="254"/>
      <c r="F11" s="498">
        <f>IF(JG2_CDT_INDEX=0,"",IF(ISBLANK(VLOOKUP(JG2_CDT_INDEX,PRM_TABLE_CADET,3)),"",VLOOKUP(JG2_CDT_INDEX,PRM_TABLE_CADET,3)))</f>
      </c>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R11" s="254"/>
      <c r="AS11" s="254"/>
      <c r="AT11" s="254"/>
      <c r="AU11" s="254"/>
      <c r="AV11" s="254"/>
      <c r="AW11" s="254"/>
      <c r="AX11" s="254"/>
      <c r="AY11" s="254"/>
      <c r="AZ11" s="257"/>
      <c r="BA11" s="254"/>
    </row>
    <row r="12" spans="3:53" ht="12.75" customHeight="1">
      <c r="C12" s="260"/>
      <c r="D12" s="254"/>
      <c r="E12" s="254"/>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R12" s="254"/>
      <c r="AS12" s="254"/>
      <c r="AT12" s="254"/>
      <c r="AU12" s="254"/>
      <c r="AV12" s="254"/>
      <c r="AW12" s="254"/>
      <c r="AX12" s="254"/>
      <c r="AY12" s="254"/>
      <c r="AZ12" s="257"/>
      <c r="BA12" s="254"/>
    </row>
    <row r="13" spans="3:53" ht="18" customHeight="1">
      <c r="C13" s="260"/>
      <c r="D13" s="254"/>
      <c r="E13" s="254"/>
      <c r="F13" s="491" t="str">
        <f>Bilinguism!Y115</f>
        <v>Prepared Speech</v>
      </c>
      <c r="G13" s="491"/>
      <c r="H13" s="491"/>
      <c r="I13" s="491"/>
      <c r="J13" s="491"/>
      <c r="K13" s="491"/>
      <c r="L13" s="491"/>
      <c r="M13" s="491"/>
      <c r="N13" s="491"/>
      <c r="O13" s="491"/>
      <c r="P13" s="491"/>
      <c r="Q13" s="491"/>
      <c r="R13" s="261"/>
      <c r="S13" s="261"/>
      <c r="T13" s="261"/>
      <c r="U13" s="261"/>
      <c r="V13" s="261"/>
      <c r="W13" s="261"/>
      <c r="X13" s="261"/>
      <c r="Y13" s="261"/>
      <c r="Z13" s="261"/>
      <c r="AA13" s="298" t="str">
        <f>IF(VLOOKUP(J21,PRM_TABLE_CADET,4)="FR",Bilinguism!$Y$116,Bilinguism!$Y$117)</f>
        <v>in English</v>
      </c>
      <c r="AB13" s="298" t="str">
        <f>IF(VLOOKUP(K21,PRM_TABLE_CADET,4)="FR",Bilinguism!$Y$116,Bilinguism!$Y$117)</f>
        <v>in English</v>
      </c>
      <c r="AC13" s="298" t="str">
        <f>IF(VLOOKUP(L21,PRM_TABLE_CADET,4)="FR",Bilinguism!$Y$116,Bilinguism!$Y$117)</f>
        <v>in English</v>
      </c>
      <c r="AD13" s="298" t="str">
        <f>IF(VLOOKUP(M21,PRM_TABLE_CADET,4)="FR",Bilinguism!$Y$116,Bilinguism!$Y$117)</f>
        <v>in English</v>
      </c>
      <c r="AE13" s="298" t="str">
        <f>IF(VLOOKUP(N21,PRM_TABLE_CADET,4)="FR",Bilinguism!$Y$116,Bilinguism!$Y$117)</f>
        <v>in English</v>
      </c>
      <c r="AF13" s="298" t="str">
        <f>IF(VLOOKUP(O21,PRM_TABLE_CADET,4)="FR",Bilinguism!$Y$116,Bilinguism!$Y$117)</f>
        <v>in English</v>
      </c>
      <c r="AG13" s="298" t="str">
        <f>IF(VLOOKUP(P21,PRM_TABLE_CADET,4)="FR",Bilinguism!$Y$116,Bilinguism!$Y$117)</f>
        <v>in English</v>
      </c>
      <c r="AH13" s="298" t="str">
        <f>IF(VLOOKUP(Q21,PRM_TABLE_CADET,4)="FR",Bilinguism!$Y$116,Bilinguism!$Y$117)</f>
        <v>in English</v>
      </c>
      <c r="AI13" s="298" t="str">
        <f>IF(VLOOKUP(R21,PRM_TABLE_CADET,4)="FR",Bilinguism!$Y$116,Bilinguism!$Y$117)</f>
        <v>in English</v>
      </c>
      <c r="AJ13" s="298" t="str">
        <f>IF(VLOOKUP(S21,PRM_TABLE_CADET,4)="FR",Bilinguism!$Y$116,Bilinguism!$Y$117)</f>
        <v>in English</v>
      </c>
      <c r="AK13" s="298" t="str">
        <f>IF(VLOOKUP(T21,PRM_TABLE_CADET,4)="FR",Bilinguism!$Y$116,Bilinguism!$Y$117)</f>
        <v>in English</v>
      </c>
      <c r="AL13" s="298" t="str">
        <f>IF(VLOOKUP(U21,PRM_TABLE_CADET,4)="FR",Bilinguism!$Y$116,Bilinguism!$Y$117)</f>
        <v>in English</v>
      </c>
      <c r="AM13" s="298" t="str">
        <f>IF(VLOOKUP(V21,PRM_TABLE_CADET,4)="FR",Bilinguism!$Y$116,Bilinguism!$Y$117)</f>
        <v>in English</v>
      </c>
      <c r="AN13" s="298" t="str">
        <f>IF(VLOOKUP(W21,PRM_TABLE_CADET,4)="FR",Bilinguism!$Y$116,Bilinguism!$Y$117)</f>
        <v>in English</v>
      </c>
      <c r="AO13" s="298" t="str">
        <f>IF(VLOOKUP(X21,PRM_TABLE_CADET,4)="FR",Bilinguism!$Y$116,Bilinguism!$Y$117)</f>
        <v>in English</v>
      </c>
      <c r="AR13" s="254"/>
      <c r="AS13" s="254"/>
      <c r="AT13" s="254"/>
      <c r="AU13" s="254"/>
      <c r="AV13" s="254"/>
      <c r="AW13" s="254"/>
      <c r="AX13" s="254"/>
      <c r="AY13" s="254"/>
      <c r="AZ13" s="257"/>
      <c r="BA13" s="254"/>
    </row>
    <row r="14" spans="3:52" ht="36" customHeight="1">
      <c r="C14" s="262" t="str">
        <f>Bilinguism!Y114</f>
        <v>Speech Topic</v>
      </c>
      <c r="D14" s="263"/>
      <c r="E14" s="263"/>
      <c r="F14" s="476" t="e">
        <f>VLOOKUP(JG2_CDT_INDEX,PRM_TABLE_CADET,5)</f>
        <v>#N/A</v>
      </c>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Z14" s="246"/>
    </row>
    <row r="15" spans="3:52" ht="11.25" customHeight="1">
      <c r="C15" s="262"/>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Z15" s="246"/>
    </row>
    <row r="16" spans="3:8" ht="15.75" customHeight="1">
      <c r="C16" s="264" t="str">
        <f>Bilinguism!Y118&amp;" #"&amp;'Judge 2'!A2</f>
        <v>Judge #2</v>
      </c>
      <c r="F16" s="505" t="str">
        <f>IF(ISBLANK(PRM_JUGE2),Bilinguism!$Y$28,PRM_JUGE2)</f>
        <v>Judge 2</v>
      </c>
      <c r="G16" s="505"/>
      <c r="H16" s="505"/>
    </row>
    <row r="17" spans="3:24" ht="30" customHeight="1" hidden="1">
      <c r="C17" s="264"/>
      <c r="E17" s="501" t="str">
        <f>F13</f>
        <v>Prepared Speech</v>
      </c>
      <c r="F17" s="501"/>
      <c r="G17" s="501"/>
      <c r="H17" s="501"/>
      <c r="I17" s="302"/>
      <c r="J17" s="475">
        <f aca="true" t="shared" si="1" ref="J17:X17">IF(ISBLANK(VLOOKUP(J21,PRM_TABLE_CADET,2)),"",VLOOKUP(J21,PRM_TABLE_CADET,2))</f>
      </c>
      <c r="K17" s="475">
        <f t="shared" si="1"/>
      </c>
      <c r="L17" s="475">
        <f t="shared" si="1"/>
      </c>
      <c r="M17" s="475">
        <f t="shared" si="1"/>
      </c>
      <c r="N17" s="475">
        <f t="shared" si="1"/>
      </c>
      <c r="O17" s="475">
        <f t="shared" si="1"/>
      </c>
      <c r="P17" s="475">
        <f t="shared" si="1"/>
      </c>
      <c r="Q17" s="475">
        <f t="shared" si="1"/>
      </c>
      <c r="R17" s="475">
        <f t="shared" si="1"/>
      </c>
      <c r="S17" s="475">
        <f t="shared" si="1"/>
      </c>
      <c r="T17" s="475">
        <f t="shared" si="1"/>
      </c>
      <c r="U17" s="475">
        <f t="shared" si="1"/>
      </c>
      <c r="V17" s="475">
        <f t="shared" si="1"/>
      </c>
      <c r="W17" s="475">
        <f t="shared" si="1"/>
      </c>
      <c r="X17" s="475">
        <f t="shared" si="1"/>
      </c>
    </row>
    <row r="18" spans="3:24" ht="57" customHeight="1" hidden="1">
      <c r="C18" s="264"/>
      <c r="E18" s="483" t="str">
        <f>C56</f>
        <v>I certify this copy conforms to my observations of the competition</v>
      </c>
      <c r="F18" s="483"/>
      <c r="G18" s="483"/>
      <c r="H18" s="483"/>
      <c r="I18" s="302"/>
      <c r="J18" s="475"/>
      <c r="K18" s="475"/>
      <c r="L18" s="475"/>
      <c r="M18" s="475"/>
      <c r="N18" s="475"/>
      <c r="O18" s="475"/>
      <c r="P18" s="475"/>
      <c r="Q18" s="475"/>
      <c r="R18" s="475"/>
      <c r="S18" s="475"/>
      <c r="T18" s="475"/>
      <c r="U18" s="475"/>
      <c r="V18" s="475"/>
      <c r="W18" s="475"/>
      <c r="X18" s="475"/>
    </row>
    <row r="19" spans="3:24" ht="15.75" customHeight="1" hidden="1">
      <c r="C19" s="264" t="str">
        <f>C16</f>
        <v>Judge #2</v>
      </c>
      <c r="F19" s="482" t="str">
        <f>F16</f>
        <v>Judge 2</v>
      </c>
      <c r="G19" s="482"/>
      <c r="H19" s="482"/>
      <c r="I19" s="302"/>
      <c r="J19" s="475"/>
      <c r="K19" s="475"/>
      <c r="L19" s="475"/>
      <c r="M19" s="475"/>
      <c r="N19" s="475"/>
      <c r="O19" s="475"/>
      <c r="P19" s="475"/>
      <c r="Q19" s="475"/>
      <c r="R19" s="475"/>
      <c r="S19" s="475"/>
      <c r="T19" s="475"/>
      <c r="U19" s="475"/>
      <c r="V19" s="475"/>
      <c r="W19" s="475"/>
      <c r="X19" s="475"/>
    </row>
    <row r="20" ht="3.75" customHeight="1" thickBot="1">
      <c r="C20" s="264"/>
    </row>
    <row r="21" spans="3:42" ht="15" customHeight="1">
      <c r="C21" s="489" t="str">
        <f>Bilinguism!Y119</f>
        <v>Criteria</v>
      </c>
      <c r="D21" s="490"/>
      <c r="E21" s="490"/>
      <c r="F21" s="490"/>
      <c r="G21" s="490"/>
      <c r="H21" s="490"/>
      <c r="I21" s="265"/>
      <c r="J21" s="266">
        <v>1</v>
      </c>
      <c r="K21" s="266">
        <v>2</v>
      </c>
      <c r="L21" s="266">
        <v>3</v>
      </c>
      <c r="M21" s="266">
        <v>4</v>
      </c>
      <c r="N21" s="266">
        <v>5</v>
      </c>
      <c r="O21" s="266">
        <v>6</v>
      </c>
      <c r="P21" s="266">
        <v>7</v>
      </c>
      <c r="Q21" s="266">
        <v>8</v>
      </c>
      <c r="R21" s="266">
        <v>9</v>
      </c>
      <c r="S21" s="266">
        <v>10</v>
      </c>
      <c r="T21" s="266">
        <v>11</v>
      </c>
      <c r="U21" s="266">
        <v>12</v>
      </c>
      <c r="V21" s="266">
        <v>13</v>
      </c>
      <c r="W21" s="266">
        <v>14</v>
      </c>
      <c r="X21" s="266">
        <v>15</v>
      </c>
      <c r="Y21" s="297" t="s">
        <v>160</v>
      </c>
      <c r="Z21" s="354" t="str">
        <f>Bilinguism!Y121</f>
        <v>Weight</v>
      </c>
      <c r="AA21" s="267" t="str">
        <f>Bilinguism!$Y122&amp;" (#"&amp;J21&amp;")"</f>
        <v>Comments (#1)</v>
      </c>
      <c r="AB21" s="267" t="str">
        <f>Bilinguism!$Y122&amp;" (#"&amp;K21&amp;")"</f>
        <v>Comments (#2)</v>
      </c>
      <c r="AC21" s="267" t="str">
        <f>Bilinguism!$Y122&amp;" (#"&amp;L21&amp;")"</f>
        <v>Comments (#3)</v>
      </c>
      <c r="AD21" s="267" t="str">
        <f>Bilinguism!$Y122&amp;" (#"&amp;M21&amp;")"</f>
        <v>Comments (#4)</v>
      </c>
      <c r="AE21" s="267" t="str">
        <f>Bilinguism!$Y122&amp;" (#"&amp;N21&amp;")"</f>
        <v>Comments (#5)</v>
      </c>
      <c r="AF21" s="267" t="str">
        <f>Bilinguism!$Y122&amp;" (#"&amp;O21&amp;")"</f>
        <v>Comments (#6)</v>
      </c>
      <c r="AG21" s="267" t="str">
        <f>Bilinguism!$Y122&amp;" (#"&amp;P21&amp;")"</f>
        <v>Comments (#7)</v>
      </c>
      <c r="AH21" s="267" t="str">
        <f>Bilinguism!$Y122&amp;" (#"&amp;Q21&amp;")"</f>
        <v>Comments (#8)</v>
      </c>
      <c r="AI21" s="267" t="str">
        <f>Bilinguism!$Y122&amp;" (#"&amp;R21&amp;")"</f>
        <v>Comments (#9)</v>
      </c>
      <c r="AJ21" s="267" t="str">
        <f>Bilinguism!$Y122&amp;" (#"&amp;S21&amp;")"</f>
        <v>Comments (#10)</v>
      </c>
      <c r="AK21" s="267" t="str">
        <f>Bilinguism!$Y122&amp;" (#"&amp;T21&amp;")"</f>
        <v>Comments (#11)</v>
      </c>
      <c r="AL21" s="267" t="str">
        <f>Bilinguism!$Y122&amp;" (#"&amp;U21&amp;")"</f>
        <v>Comments (#12)</v>
      </c>
      <c r="AM21" s="267" t="str">
        <f>Bilinguism!$Y122&amp;" (#"&amp;V21&amp;")"</f>
        <v>Comments (#13)</v>
      </c>
      <c r="AN21" s="267" t="str">
        <f>Bilinguism!$Y122&amp;" (#"&amp;W21&amp;")"</f>
        <v>Comments (#14)</v>
      </c>
      <c r="AO21" s="267" t="str">
        <f>Bilinguism!$Y122&amp;" (#"&amp;X21&amp;")"</f>
        <v>Comments (#15)</v>
      </c>
      <c r="AP21" s="254"/>
    </row>
    <row r="22" spans="3:42" s="272" customFormat="1" ht="15" customHeight="1">
      <c r="C22" s="484" t="str">
        <f>Bilinguism!Y131</f>
        <v>Introduction</v>
      </c>
      <c r="D22" s="419"/>
      <c r="E22" s="419"/>
      <c r="F22" s="419"/>
      <c r="G22" s="419"/>
      <c r="H22" s="419"/>
      <c r="I22" s="268"/>
      <c r="J22" s="269">
        <f aca="true" t="shared" si="2" ref="J22:Z22">SUBTOTAL(9,J24:J25)</f>
        <v>0</v>
      </c>
      <c r="K22" s="269">
        <f t="shared" si="2"/>
        <v>0</v>
      </c>
      <c r="L22" s="269">
        <f t="shared" si="2"/>
        <v>0</v>
      </c>
      <c r="M22" s="269">
        <f t="shared" si="2"/>
        <v>0</v>
      </c>
      <c r="N22" s="269">
        <f t="shared" si="2"/>
        <v>0</v>
      </c>
      <c r="O22" s="269">
        <f t="shared" si="2"/>
        <v>0</v>
      </c>
      <c r="P22" s="269">
        <f t="shared" si="2"/>
        <v>0</v>
      </c>
      <c r="Q22" s="269">
        <f t="shared" si="2"/>
        <v>0</v>
      </c>
      <c r="R22" s="269">
        <f t="shared" si="2"/>
        <v>0</v>
      </c>
      <c r="S22" s="269">
        <f t="shared" si="2"/>
        <v>0</v>
      </c>
      <c r="T22" s="269">
        <f t="shared" si="2"/>
        <v>0</v>
      </c>
      <c r="U22" s="269">
        <f t="shared" si="2"/>
        <v>0</v>
      </c>
      <c r="V22" s="269">
        <f t="shared" si="2"/>
        <v>0</v>
      </c>
      <c r="W22" s="269">
        <f t="shared" si="2"/>
        <v>0</v>
      </c>
      <c r="X22" s="269">
        <f t="shared" si="2"/>
        <v>0</v>
      </c>
      <c r="Y22" s="270">
        <f t="shared" si="2"/>
        <v>8</v>
      </c>
      <c r="Z22" s="355">
        <f t="shared" si="2"/>
        <v>8</v>
      </c>
      <c r="AA22" s="271"/>
      <c r="AB22" s="271"/>
      <c r="AC22" s="271"/>
      <c r="AD22" s="271"/>
      <c r="AE22" s="271"/>
      <c r="AF22" s="271"/>
      <c r="AG22" s="271"/>
      <c r="AH22" s="271"/>
      <c r="AI22" s="271"/>
      <c r="AJ22" s="271"/>
      <c r="AK22" s="271"/>
      <c r="AL22" s="271"/>
      <c r="AM22" s="271"/>
      <c r="AN22" s="271"/>
      <c r="AO22" s="271"/>
      <c r="AP22" s="362"/>
    </row>
    <row r="23" spans="3:42" ht="6" customHeight="1">
      <c r="C23" s="273"/>
      <c r="D23" s="274"/>
      <c r="E23" s="274"/>
      <c r="F23" s="274"/>
      <c r="G23" s="274"/>
      <c r="H23" s="274"/>
      <c r="I23" s="274"/>
      <c r="J23" s="275"/>
      <c r="K23" s="275"/>
      <c r="L23" s="275"/>
      <c r="M23" s="275"/>
      <c r="N23" s="275"/>
      <c r="O23" s="275"/>
      <c r="P23" s="275"/>
      <c r="Q23" s="275"/>
      <c r="R23" s="275"/>
      <c r="S23" s="275"/>
      <c r="T23" s="275"/>
      <c r="U23" s="275"/>
      <c r="V23" s="275"/>
      <c r="W23" s="275"/>
      <c r="X23" s="275"/>
      <c r="Y23" s="274"/>
      <c r="Z23" s="356"/>
      <c r="AA23" s="276"/>
      <c r="AB23" s="276"/>
      <c r="AC23" s="276"/>
      <c r="AD23" s="276"/>
      <c r="AE23" s="276"/>
      <c r="AF23" s="276"/>
      <c r="AG23" s="276"/>
      <c r="AH23" s="276"/>
      <c r="AI23" s="276"/>
      <c r="AJ23" s="276"/>
      <c r="AK23" s="276"/>
      <c r="AL23" s="276"/>
      <c r="AM23" s="276"/>
      <c r="AN23" s="276"/>
      <c r="AO23" s="276"/>
      <c r="AP23" s="254"/>
    </row>
    <row r="24" spans="3:57" ht="12.75" customHeight="1">
      <c r="C24" s="277"/>
      <c r="D24" s="410" t="str">
        <f>Bilinguism!Y132</f>
        <v>Aroused interest</v>
      </c>
      <c r="E24" s="410"/>
      <c r="F24" s="410"/>
      <c r="G24" s="410"/>
      <c r="H24" s="278"/>
      <c r="I24" s="278"/>
      <c r="J24" s="304"/>
      <c r="K24" s="304"/>
      <c r="L24" s="304"/>
      <c r="M24" s="304"/>
      <c r="N24" s="304"/>
      <c r="O24" s="304"/>
      <c r="P24" s="304"/>
      <c r="Q24" s="304"/>
      <c r="R24" s="304"/>
      <c r="S24" s="304"/>
      <c r="T24" s="304"/>
      <c r="U24" s="304"/>
      <c r="V24" s="304"/>
      <c r="W24" s="304"/>
      <c r="X24" s="304"/>
      <c r="Y24" s="337">
        <f>IF(prmMaxWeight,Parameters!D45,Parameters!F45)</f>
        <v>4</v>
      </c>
      <c r="Z24" s="340">
        <f>Parameters!F45</f>
        <v>4</v>
      </c>
      <c r="AA24" s="481"/>
      <c r="AB24" s="481"/>
      <c r="AC24" s="481"/>
      <c r="AD24" s="481"/>
      <c r="AE24" s="481"/>
      <c r="AF24" s="481"/>
      <c r="AG24" s="481"/>
      <c r="AH24" s="481"/>
      <c r="AI24" s="481"/>
      <c r="AJ24" s="481"/>
      <c r="AK24" s="481"/>
      <c r="AL24" s="481"/>
      <c r="AM24" s="481"/>
      <c r="AN24" s="481"/>
      <c r="AO24" s="481"/>
      <c r="AP24" s="254"/>
      <c r="AQ24" s="242">
        <f aca="true" t="shared" si="3" ref="AQ24:BE25">J24*$Z24/$Y24</f>
        <v>0</v>
      </c>
      <c r="AR24" s="242">
        <f t="shared" si="3"/>
        <v>0</v>
      </c>
      <c r="AS24" s="242">
        <f t="shared" si="3"/>
        <v>0</v>
      </c>
      <c r="AT24" s="242">
        <f t="shared" si="3"/>
        <v>0</v>
      </c>
      <c r="AU24" s="242">
        <f t="shared" si="3"/>
        <v>0</v>
      </c>
      <c r="AV24" s="242">
        <f t="shared" si="3"/>
        <v>0</v>
      </c>
      <c r="AW24" s="242">
        <f t="shared" si="3"/>
        <v>0</v>
      </c>
      <c r="AX24" s="242">
        <f t="shared" si="3"/>
        <v>0</v>
      </c>
      <c r="AY24" s="242">
        <f t="shared" si="3"/>
        <v>0</v>
      </c>
      <c r="AZ24" s="242">
        <f t="shared" si="3"/>
        <v>0</v>
      </c>
      <c r="BA24" s="242">
        <f t="shared" si="3"/>
        <v>0</v>
      </c>
      <c r="BB24" s="242">
        <f t="shared" si="3"/>
        <v>0</v>
      </c>
      <c r="BC24" s="242">
        <f t="shared" si="3"/>
        <v>0</v>
      </c>
      <c r="BD24" s="242">
        <f t="shared" si="3"/>
        <v>0</v>
      </c>
      <c r="BE24" s="242">
        <f t="shared" si="3"/>
        <v>0</v>
      </c>
    </row>
    <row r="25" spans="3:57" ht="12.75" customHeight="1">
      <c r="C25" s="277"/>
      <c r="D25" s="411" t="str">
        <f>Bilinguism!Y133</f>
        <v>Effective and appropriate presentation</v>
      </c>
      <c r="E25" s="411"/>
      <c r="F25" s="411"/>
      <c r="G25" s="411"/>
      <c r="H25" s="279"/>
      <c r="I25" s="279"/>
      <c r="J25" s="305"/>
      <c r="K25" s="305"/>
      <c r="L25" s="305"/>
      <c r="M25" s="305"/>
      <c r="N25" s="305"/>
      <c r="O25" s="305"/>
      <c r="P25" s="305"/>
      <c r="Q25" s="305"/>
      <c r="R25" s="305"/>
      <c r="S25" s="305"/>
      <c r="T25" s="305"/>
      <c r="U25" s="305"/>
      <c r="V25" s="305"/>
      <c r="W25" s="305"/>
      <c r="X25" s="305"/>
      <c r="Y25" s="338">
        <f>IF(prmMaxWeight,Parameters!D46,Parameters!F46)</f>
        <v>4</v>
      </c>
      <c r="Z25" s="341">
        <f>Parameters!F46</f>
        <v>4</v>
      </c>
      <c r="AA25" s="481"/>
      <c r="AB25" s="481"/>
      <c r="AC25" s="481"/>
      <c r="AD25" s="481"/>
      <c r="AE25" s="481"/>
      <c r="AF25" s="481"/>
      <c r="AG25" s="481"/>
      <c r="AH25" s="481"/>
      <c r="AI25" s="481"/>
      <c r="AJ25" s="481"/>
      <c r="AK25" s="481"/>
      <c r="AL25" s="481"/>
      <c r="AM25" s="481"/>
      <c r="AN25" s="481"/>
      <c r="AO25" s="481"/>
      <c r="AP25" s="254"/>
      <c r="AQ25" s="242">
        <f t="shared" si="3"/>
        <v>0</v>
      </c>
      <c r="AR25" s="242">
        <f t="shared" si="3"/>
        <v>0</v>
      </c>
      <c r="AS25" s="242">
        <f t="shared" si="3"/>
        <v>0</v>
      </c>
      <c r="AT25" s="242">
        <f t="shared" si="3"/>
        <v>0</v>
      </c>
      <c r="AU25" s="242">
        <f t="shared" si="3"/>
        <v>0</v>
      </c>
      <c r="AV25" s="242">
        <f t="shared" si="3"/>
        <v>0</v>
      </c>
      <c r="AW25" s="242">
        <f t="shared" si="3"/>
        <v>0</v>
      </c>
      <c r="AX25" s="242">
        <f t="shared" si="3"/>
        <v>0</v>
      </c>
      <c r="AY25" s="242">
        <f t="shared" si="3"/>
        <v>0</v>
      </c>
      <c r="AZ25" s="242">
        <f t="shared" si="3"/>
        <v>0</v>
      </c>
      <c r="BA25" s="242">
        <f t="shared" si="3"/>
        <v>0</v>
      </c>
      <c r="BB25" s="242">
        <f t="shared" si="3"/>
        <v>0</v>
      </c>
      <c r="BC25" s="242">
        <f t="shared" si="3"/>
        <v>0</v>
      </c>
      <c r="BD25" s="242">
        <f t="shared" si="3"/>
        <v>0</v>
      </c>
      <c r="BE25" s="242">
        <f t="shared" si="3"/>
        <v>0</v>
      </c>
    </row>
    <row r="26" spans="3:42" ht="6" customHeight="1">
      <c r="C26" s="280"/>
      <c r="D26" s="281"/>
      <c r="E26" s="282"/>
      <c r="F26" s="274"/>
      <c r="G26" s="274"/>
      <c r="H26" s="274"/>
      <c r="I26" s="274"/>
      <c r="J26" s="274"/>
      <c r="K26" s="274"/>
      <c r="L26" s="274"/>
      <c r="M26" s="274"/>
      <c r="N26" s="274"/>
      <c r="O26" s="274"/>
      <c r="P26" s="274"/>
      <c r="Q26" s="274"/>
      <c r="R26" s="274"/>
      <c r="S26" s="274"/>
      <c r="T26" s="274"/>
      <c r="U26" s="274"/>
      <c r="V26" s="274"/>
      <c r="W26" s="274"/>
      <c r="X26" s="274"/>
      <c r="Y26" s="282"/>
      <c r="Z26" s="357"/>
      <c r="AA26" s="283"/>
      <c r="AB26" s="283"/>
      <c r="AC26" s="283"/>
      <c r="AD26" s="283"/>
      <c r="AE26" s="283"/>
      <c r="AF26" s="283"/>
      <c r="AG26" s="283"/>
      <c r="AH26" s="283"/>
      <c r="AI26" s="283"/>
      <c r="AJ26" s="283"/>
      <c r="AK26" s="283"/>
      <c r="AL26" s="283"/>
      <c r="AM26" s="283"/>
      <c r="AN26" s="283"/>
      <c r="AO26" s="283"/>
      <c r="AP26" s="254"/>
    </row>
    <row r="27" spans="3:57" s="272" customFormat="1" ht="16.5" customHeight="1">
      <c r="C27" s="484" t="str">
        <f>Bilinguism!Y134</f>
        <v>Body of Speech</v>
      </c>
      <c r="D27" s="419"/>
      <c r="E27" s="419"/>
      <c r="F27" s="419"/>
      <c r="G27" s="419"/>
      <c r="H27" s="268"/>
      <c r="I27" s="268"/>
      <c r="J27" s="269">
        <f aca="true" t="shared" si="4" ref="J27:Z27">SUBTOTAL(9,J29:J34)</f>
        <v>0</v>
      </c>
      <c r="K27" s="269">
        <f t="shared" si="4"/>
        <v>0</v>
      </c>
      <c r="L27" s="269">
        <f t="shared" si="4"/>
        <v>0</v>
      </c>
      <c r="M27" s="269">
        <f t="shared" si="4"/>
        <v>0</v>
      </c>
      <c r="N27" s="269">
        <f t="shared" si="4"/>
        <v>0</v>
      </c>
      <c r="O27" s="269">
        <f t="shared" si="4"/>
        <v>0</v>
      </c>
      <c r="P27" s="269">
        <f t="shared" si="4"/>
        <v>0</v>
      </c>
      <c r="Q27" s="269">
        <f t="shared" si="4"/>
        <v>0</v>
      </c>
      <c r="R27" s="269">
        <f t="shared" si="4"/>
        <v>0</v>
      </c>
      <c r="S27" s="269">
        <f t="shared" si="4"/>
        <v>0</v>
      </c>
      <c r="T27" s="269">
        <f t="shared" si="4"/>
        <v>0</v>
      </c>
      <c r="U27" s="269">
        <f t="shared" si="4"/>
        <v>0</v>
      </c>
      <c r="V27" s="269">
        <f t="shared" si="4"/>
        <v>0</v>
      </c>
      <c r="W27" s="269">
        <f t="shared" si="4"/>
        <v>0</v>
      </c>
      <c r="X27" s="269">
        <f t="shared" si="4"/>
        <v>0</v>
      </c>
      <c r="Y27" s="270">
        <f t="shared" si="4"/>
        <v>30</v>
      </c>
      <c r="Z27" s="355">
        <f t="shared" si="4"/>
        <v>30</v>
      </c>
      <c r="AA27" s="271"/>
      <c r="AB27" s="271"/>
      <c r="AC27" s="271"/>
      <c r="AD27" s="271"/>
      <c r="AE27" s="271"/>
      <c r="AF27" s="271"/>
      <c r="AG27" s="271"/>
      <c r="AH27" s="271"/>
      <c r="AI27" s="271"/>
      <c r="AJ27" s="271"/>
      <c r="AK27" s="271"/>
      <c r="AL27" s="271"/>
      <c r="AM27" s="271"/>
      <c r="AN27" s="271"/>
      <c r="AO27" s="271"/>
      <c r="AP27" s="362"/>
      <c r="AQ27" s="242"/>
      <c r="AR27" s="242"/>
      <c r="AS27" s="242"/>
      <c r="AT27" s="242"/>
      <c r="AU27" s="242"/>
      <c r="AV27" s="242"/>
      <c r="AW27" s="242"/>
      <c r="AX27" s="242"/>
      <c r="AY27" s="242"/>
      <c r="AZ27" s="242"/>
      <c r="BA27" s="242"/>
      <c r="BB27" s="242"/>
      <c r="BC27" s="242"/>
      <c r="BD27" s="242"/>
      <c r="BE27" s="242"/>
    </row>
    <row r="28" spans="3:42" ht="6" customHeight="1">
      <c r="C28" s="273"/>
      <c r="D28" s="284"/>
      <c r="E28" s="274"/>
      <c r="F28" s="274"/>
      <c r="G28" s="274"/>
      <c r="H28" s="274"/>
      <c r="I28" s="274"/>
      <c r="J28" s="275"/>
      <c r="K28" s="275"/>
      <c r="L28" s="275"/>
      <c r="M28" s="275"/>
      <c r="N28" s="275"/>
      <c r="O28" s="275"/>
      <c r="P28" s="275"/>
      <c r="Q28" s="275"/>
      <c r="R28" s="275"/>
      <c r="S28" s="275"/>
      <c r="T28" s="275"/>
      <c r="U28" s="275"/>
      <c r="V28" s="275"/>
      <c r="W28" s="275"/>
      <c r="X28" s="275"/>
      <c r="Y28" s="274"/>
      <c r="Z28" s="358"/>
      <c r="AA28" s="276"/>
      <c r="AB28" s="276"/>
      <c r="AC28" s="276"/>
      <c r="AD28" s="276"/>
      <c r="AE28" s="276"/>
      <c r="AF28" s="276"/>
      <c r="AG28" s="276"/>
      <c r="AH28" s="276"/>
      <c r="AI28" s="276"/>
      <c r="AJ28" s="276"/>
      <c r="AK28" s="276"/>
      <c r="AL28" s="276"/>
      <c r="AM28" s="276"/>
      <c r="AN28" s="276"/>
      <c r="AO28" s="276"/>
      <c r="AP28" s="254"/>
    </row>
    <row r="29" spans="3:57" ht="12.75" customHeight="1">
      <c r="C29" s="277"/>
      <c r="D29" s="415" t="str">
        <f>Bilinguism!Y135</f>
        <v>Information complete &amp; logically presented</v>
      </c>
      <c r="E29" s="415"/>
      <c r="F29" s="415"/>
      <c r="G29" s="415"/>
      <c r="H29" s="278"/>
      <c r="I29" s="278"/>
      <c r="J29" s="304"/>
      <c r="K29" s="304"/>
      <c r="L29" s="304"/>
      <c r="M29" s="304"/>
      <c r="N29" s="304"/>
      <c r="O29" s="304"/>
      <c r="P29" s="304"/>
      <c r="Q29" s="304"/>
      <c r="R29" s="304"/>
      <c r="S29" s="304"/>
      <c r="T29" s="304"/>
      <c r="U29" s="304"/>
      <c r="V29" s="304"/>
      <c r="W29" s="304"/>
      <c r="X29" s="304"/>
      <c r="Y29" s="337">
        <f>IF(prmMaxWeight,Parameters!D48,Parameters!F48)</f>
        <v>5</v>
      </c>
      <c r="Z29" s="340">
        <f>Parameters!F48</f>
        <v>5</v>
      </c>
      <c r="AA29" s="481"/>
      <c r="AB29" s="481"/>
      <c r="AC29" s="481"/>
      <c r="AD29" s="481"/>
      <c r="AE29" s="481"/>
      <c r="AF29" s="481"/>
      <c r="AG29" s="481"/>
      <c r="AH29" s="481"/>
      <c r="AI29" s="481"/>
      <c r="AJ29" s="481"/>
      <c r="AK29" s="481"/>
      <c r="AL29" s="481"/>
      <c r="AM29" s="481"/>
      <c r="AN29" s="481"/>
      <c r="AO29" s="481"/>
      <c r="AP29" s="254"/>
      <c r="AQ29" s="242">
        <f aca="true" t="shared" si="5" ref="AQ29:BE34">J29*$Z29/$Y29</f>
        <v>0</v>
      </c>
      <c r="AR29" s="242">
        <f t="shared" si="5"/>
        <v>0</v>
      </c>
      <c r="AS29" s="242">
        <f t="shared" si="5"/>
        <v>0</v>
      </c>
      <c r="AT29" s="242">
        <f t="shared" si="5"/>
        <v>0</v>
      </c>
      <c r="AU29" s="242">
        <f t="shared" si="5"/>
        <v>0</v>
      </c>
      <c r="AV29" s="242">
        <f t="shared" si="5"/>
        <v>0</v>
      </c>
      <c r="AW29" s="242">
        <f t="shared" si="5"/>
        <v>0</v>
      </c>
      <c r="AX29" s="242">
        <f t="shared" si="5"/>
        <v>0</v>
      </c>
      <c r="AY29" s="242">
        <f t="shared" si="5"/>
        <v>0</v>
      </c>
      <c r="AZ29" s="242">
        <f t="shared" si="5"/>
        <v>0</v>
      </c>
      <c r="BA29" s="242">
        <f t="shared" si="5"/>
        <v>0</v>
      </c>
      <c r="BB29" s="242">
        <f t="shared" si="5"/>
        <v>0</v>
      </c>
      <c r="BC29" s="242">
        <f t="shared" si="5"/>
        <v>0</v>
      </c>
      <c r="BD29" s="242">
        <f t="shared" si="5"/>
        <v>0</v>
      </c>
      <c r="BE29" s="242">
        <f t="shared" si="5"/>
        <v>0</v>
      </c>
    </row>
    <row r="30" spans="3:57" ht="12.75" customHeight="1">
      <c r="C30" s="277"/>
      <c r="D30" s="416" t="str">
        <f>Bilinguism!Y136</f>
        <v>Knowledgeable about the subject</v>
      </c>
      <c r="E30" s="416"/>
      <c r="F30" s="416"/>
      <c r="G30" s="416"/>
      <c r="H30" s="285"/>
      <c r="I30" s="285"/>
      <c r="J30" s="306"/>
      <c r="K30" s="306"/>
      <c r="L30" s="306"/>
      <c r="M30" s="306"/>
      <c r="N30" s="306"/>
      <c r="O30" s="306"/>
      <c r="P30" s="306"/>
      <c r="Q30" s="306"/>
      <c r="R30" s="306"/>
      <c r="S30" s="306"/>
      <c r="T30" s="306"/>
      <c r="U30" s="306"/>
      <c r="V30" s="306"/>
      <c r="W30" s="306"/>
      <c r="X30" s="306"/>
      <c r="Y30" s="337">
        <f>IF(prmMaxWeight,Parameters!D49,Parameters!F49)</f>
        <v>5</v>
      </c>
      <c r="Z30" s="342">
        <f>Parameters!F49</f>
        <v>5</v>
      </c>
      <c r="AA30" s="481"/>
      <c r="AB30" s="481"/>
      <c r="AC30" s="481"/>
      <c r="AD30" s="481"/>
      <c r="AE30" s="481"/>
      <c r="AF30" s="481"/>
      <c r="AG30" s="481"/>
      <c r="AH30" s="481"/>
      <c r="AI30" s="481"/>
      <c r="AJ30" s="481"/>
      <c r="AK30" s="481"/>
      <c r="AL30" s="481"/>
      <c r="AM30" s="481"/>
      <c r="AN30" s="481"/>
      <c r="AO30" s="481"/>
      <c r="AP30" s="254"/>
      <c r="AQ30" s="242">
        <f t="shared" si="5"/>
        <v>0</v>
      </c>
      <c r="AR30" s="242">
        <f t="shared" si="5"/>
        <v>0</v>
      </c>
      <c r="AS30" s="242">
        <f t="shared" si="5"/>
        <v>0</v>
      </c>
      <c r="AT30" s="242">
        <f t="shared" si="5"/>
        <v>0</v>
      </c>
      <c r="AU30" s="242">
        <f t="shared" si="5"/>
        <v>0</v>
      </c>
      <c r="AV30" s="242">
        <f t="shared" si="5"/>
        <v>0</v>
      </c>
      <c r="AW30" s="242">
        <f t="shared" si="5"/>
        <v>0</v>
      </c>
      <c r="AX30" s="242">
        <f t="shared" si="5"/>
        <v>0</v>
      </c>
      <c r="AY30" s="242">
        <f t="shared" si="5"/>
        <v>0</v>
      </c>
      <c r="AZ30" s="242">
        <f t="shared" si="5"/>
        <v>0</v>
      </c>
      <c r="BA30" s="242">
        <f t="shared" si="5"/>
        <v>0</v>
      </c>
      <c r="BB30" s="242">
        <f t="shared" si="5"/>
        <v>0</v>
      </c>
      <c r="BC30" s="242">
        <f t="shared" si="5"/>
        <v>0</v>
      </c>
      <c r="BD30" s="242">
        <f t="shared" si="5"/>
        <v>0</v>
      </c>
      <c r="BE30" s="242">
        <f t="shared" si="5"/>
        <v>0</v>
      </c>
    </row>
    <row r="31" spans="3:57" ht="12.75" customHeight="1">
      <c r="C31" s="277"/>
      <c r="D31" s="416" t="str">
        <f>Bilinguism!Y137</f>
        <v>Speech developed with originality</v>
      </c>
      <c r="E31" s="416"/>
      <c r="F31" s="416"/>
      <c r="G31" s="416"/>
      <c r="H31" s="285"/>
      <c r="I31" s="285"/>
      <c r="J31" s="306"/>
      <c r="K31" s="306"/>
      <c r="L31" s="306"/>
      <c r="M31" s="306"/>
      <c r="N31" s="306"/>
      <c r="O31" s="306"/>
      <c r="P31" s="306"/>
      <c r="Q31" s="306"/>
      <c r="R31" s="306"/>
      <c r="S31" s="306"/>
      <c r="T31" s="306"/>
      <c r="U31" s="306"/>
      <c r="V31" s="306"/>
      <c r="W31" s="306"/>
      <c r="X31" s="306"/>
      <c r="Y31" s="337">
        <f>IF(prmMaxWeight,Parameters!D50,Parameters!F50)</f>
        <v>5</v>
      </c>
      <c r="Z31" s="342">
        <f>Parameters!F50</f>
        <v>5</v>
      </c>
      <c r="AA31" s="481"/>
      <c r="AB31" s="481"/>
      <c r="AC31" s="481"/>
      <c r="AD31" s="481"/>
      <c r="AE31" s="481"/>
      <c r="AF31" s="481"/>
      <c r="AG31" s="481"/>
      <c r="AH31" s="481"/>
      <c r="AI31" s="481"/>
      <c r="AJ31" s="481"/>
      <c r="AK31" s="481"/>
      <c r="AL31" s="481"/>
      <c r="AM31" s="481"/>
      <c r="AN31" s="481"/>
      <c r="AO31" s="481"/>
      <c r="AP31" s="254"/>
      <c r="AQ31" s="242">
        <f t="shared" si="5"/>
        <v>0</v>
      </c>
      <c r="AR31" s="242">
        <f t="shared" si="5"/>
        <v>0</v>
      </c>
      <c r="AS31" s="242">
        <f t="shared" si="5"/>
        <v>0</v>
      </c>
      <c r="AT31" s="242">
        <f t="shared" si="5"/>
        <v>0</v>
      </c>
      <c r="AU31" s="242">
        <f t="shared" si="5"/>
        <v>0</v>
      </c>
      <c r="AV31" s="242">
        <f t="shared" si="5"/>
        <v>0</v>
      </c>
      <c r="AW31" s="242">
        <f t="shared" si="5"/>
        <v>0</v>
      </c>
      <c r="AX31" s="242">
        <f t="shared" si="5"/>
        <v>0</v>
      </c>
      <c r="AY31" s="242">
        <f t="shared" si="5"/>
        <v>0</v>
      </c>
      <c r="AZ31" s="242">
        <f t="shared" si="5"/>
        <v>0</v>
      </c>
      <c r="BA31" s="242">
        <f t="shared" si="5"/>
        <v>0</v>
      </c>
      <c r="BB31" s="242">
        <f t="shared" si="5"/>
        <v>0</v>
      </c>
      <c r="BC31" s="242">
        <f t="shared" si="5"/>
        <v>0</v>
      </c>
      <c r="BD31" s="242">
        <f t="shared" si="5"/>
        <v>0</v>
      </c>
      <c r="BE31" s="242">
        <f t="shared" si="5"/>
        <v>0</v>
      </c>
    </row>
    <row r="32" spans="3:57" ht="12.75" customHeight="1">
      <c r="C32" s="277"/>
      <c r="D32" s="416" t="str">
        <f>Bilinguism!Y138</f>
        <v>Proper and effective use of language</v>
      </c>
      <c r="E32" s="416"/>
      <c r="F32" s="416"/>
      <c r="G32" s="416"/>
      <c r="H32" s="285"/>
      <c r="I32" s="285"/>
      <c r="J32" s="306"/>
      <c r="K32" s="306"/>
      <c r="L32" s="306"/>
      <c r="M32" s="306"/>
      <c r="N32" s="306"/>
      <c r="O32" s="306"/>
      <c r="P32" s="306"/>
      <c r="Q32" s="306"/>
      <c r="R32" s="306"/>
      <c r="S32" s="306"/>
      <c r="T32" s="306"/>
      <c r="U32" s="306"/>
      <c r="V32" s="306"/>
      <c r="W32" s="306"/>
      <c r="X32" s="306"/>
      <c r="Y32" s="337">
        <f>IF(prmMaxWeight,Parameters!D51,Parameters!F51)</f>
        <v>5</v>
      </c>
      <c r="Z32" s="342">
        <f>Parameters!F51</f>
        <v>5</v>
      </c>
      <c r="AA32" s="481"/>
      <c r="AB32" s="481"/>
      <c r="AC32" s="481"/>
      <c r="AD32" s="481"/>
      <c r="AE32" s="481"/>
      <c r="AF32" s="481"/>
      <c r="AG32" s="481"/>
      <c r="AH32" s="481"/>
      <c r="AI32" s="481"/>
      <c r="AJ32" s="481"/>
      <c r="AK32" s="481"/>
      <c r="AL32" s="481"/>
      <c r="AM32" s="481"/>
      <c r="AN32" s="481"/>
      <c r="AO32" s="481"/>
      <c r="AP32" s="254"/>
      <c r="AQ32" s="242">
        <f t="shared" si="5"/>
        <v>0</v>
      </c>
      <c r="AR32" s="242">
        <f t="shared" si="5"/>
        <v>0</v>
      </c>
      <c r="AS32" s="242">
        <f t="shared" si="5"/>
        <v>0</v>
      </c>
      <c r="AT32" s="242">
        <f t="shared" si="5"/>
        <v>0</v>
      </c>
      <c r="AU32" s="242">
        <f t="shared" si="5"/>
        <v>0</v>
      </c>
      <c r="AV32" s="242">
        <f t="shared" si="5"/>
        <v>0</v>
      </c>
      <c r="AW32" s="242">
        <f t="shared" si="5"/>
        <v>0</v>
      </c>
      <c r="AX32" s="242">
        <f t="shared" si="5"/>
        <v>0</v>
      </c>
      <c r="AY32" s="242">
        <f t="shared" si="5"/>
        <v>0</v>
      </c>
      <c r="AZ32" s="242">
        <f t="shared" si="5"/>
        <v>0</v>
      </c>
      <c r="BA32" s="242">
        <f t="shared" si="5"/>
        <v>0</v>
      </c>
      <c r="BB32" s="242">
        <f t="shared" si="5"/>
        <v>0</v>
      </c>
      <c r="BC32" s="242">
        <f t="shared" si="5"/>
        <v>0</v>
      </c>
      <c r="BD32" s="242">
        <f t="shared" si="5"/>
        <v>0</v>
      </c>
      <c r="BE32" s="242">
        <f t="shared" si="5"/>
        <v>0</v>
      </c>
    </row>
    <row r="33" spans="3:57" ht="12.75" customHeight="1">
      <c r="C33" s="277"/>
      <c r="D33" s="416" t="str">
        <f>Bilinguism!Y139</f>
        <v>Kept to topic</v>
      </c>
      <c r="E33" s="416"/>
      <c r="F33" s="416"/>
      <c r="G33" s="416"/>
      <c r="H33" s="285"/>
      <c r="I33" s="285"/>
      <c r="J33" s="306"/>
      <c r="K33" s="306"/>
      <c r="L33" s="306"/>
      <c r="M33" s="306"/>
      <c r="N33" s="306"/>
      <c r="O33" s="306"/>
      <c r="P33" s="306"/>
      <c r="Q33" s="306"/>
      <c r="R33" s="306"/>
      <c r="S33" s="306"/>
      <c r="T33" s="306"/>
      <c r="U33" s="306"/>
      <c r="V33" s="306"/>
      <c r="W33" s="306"/>
      <c r="X33" s="306"/>
      <c r="Y33" s="337">
        <f>IF(prmMaxWeight,Parameters!D52,Parameters!F52)</f>
        <v>5</v>
      </c>
      <c r="Z33" s="342">
        <f>Parameters!F52</f>
        <v>5</v>
      </c>
      <c r="AA33" s="481"/>
      <c r="AB33" s="481"/>
      <c r="AC33" s="481"/>
      <c r="AD33" s="481"/>
      <c r="AE33" s="481"/>
      <c r="AF33" s="481"/>
      <c r="AG33" s="481"/>
      <c r="AH33" s="481"/>
      <c r="AI33" s="481"/>
      <c r="AJ33" s="481"/>
      <c r="AK33" s="481"/>
      <c r="AL33" s="481"/>
      <c r="AM33" s="481"/>
      <c r="AN33" s="481"/>
      <c r="AO33" s="481"/>
      <c r="AP33" s="254"/>
      <c r="AQ33" s="242">
        <f t="shared" si="5"/>
        <v>0</v>
      </c>
      <c r="AR33" s="242">
        <f t="shared" si="5"/>
        <v>0</v>
      </c>
      <c r="AS33" s="242">
        <f t="shared" si="5"/>
        <v>0</v>
      </c>
      <c r="AT33" s="242">
        <f t="shared" si="5"/>
        <v>0</v>
      </c>
      <c r="AU33" s="242">
        <f t="shared" si="5"/>
        <v>0</v>
      </c>
      <c r="AV33" s="242">
        <f t="shared" si="5"/>
        <v>0</v>
      </c>
      <c r="AW33" s="242">
        <f t="shared" si="5"/>
        <v>0</v>
      </c>
      <c r="AX33" s="242">
        <f t="shared" si="5"/>
        <v>0</v>
      </c>
      <c r="AY33" s="242">
        <f t="shared" si="5"/>
        <v>0</v>
      </c>
      <c r="AZ33" s="242">
        <f t="shared" si="5"/>
        <v>0</v>
      </c>
      <c r="BA33" s="242">
        <f t="shared" si="5"/>
        <v>0</v>
      </c>
      <c r="BB33" s="242">
        <f t="shared" si="5"/>
        <v>0</v>
      </c>
      <c r="BC33" s="242">
        <f t="shared" si="5"/>
        <v>0</v>
      </c>
      <c r="BD33" s="242">
        <f t="shared" si="5"/>
        <v>0</v>
      </c>
      <c r="BE33" s="242">
        <f t="shared" si="5"/>
        <v>0</v>
      </c>
    </row>
    <row r="34" spans="3:57" ht="24.75" customHeight="1">
      <c r="C34" s="277"/>
      <c r="D34" s="418" t="str">
        <f>Bilinguism!Y140</f>
        <v>Correct grammar</v>
      </c>
      <c r="E34" s="418"/>
      <c r="F34" s="418"/>
      <c r="G34" s="418"/>
      <c r="H34" s="279"/>
      <c r="I34" s="279"/>
      <c r="J34" s="305"/>
      <c r="K34" s="305"/>
      <c r="L34" s="305"/>
      <c r="M34" s="305"/>
      <c r="N34" s="305"/>
      <c r="O34" s="305"/>
      <c r="P34" s="305"/>
      <c r="Q34" s="305"/>
      <c r="R34" s="305"/>
      <c r="S34" s="305"/>
      <c r="T34" s="305"/>
      <c r="U34" s="305"/>
      <c r="V34" s="305"/>
      <c r="W34" s="305"/>
      <c r="X34" s="305"/>
      <c r="Y34" s="338">
        <f>IF(prmMaxWeight,Parameters!D53,Parameters!F53)</f>
        <v>5</v>
      </c>
      <c r="Z34" s="341">
        <f>Parameters!F53</f>
        <v>5</v>
      </c>
      <c r="AA34" s="481"/>
      <c r="AB34" s="481"/>
      <c r="AC34" s="481"/>
      <c r="AD34" s="481"/>
      <c r="AE34" s="481"/>
      <c r="AF34" s="481"/>
      <c r="AG34" s="481"/>
      <c r="AH34" s="481"/>
      <c r="AI34" s="481"/>
      <c r="AJ34" s="481"/>
      <c r="AK34" s="481"/>
      <c r="AL34" s="481"/>
      <c r="AM34" s="481"/>
      <c r="AN34" s="481"/>
      <c r="AO34" s="481"/>
      <c r="AP34" s="254"/>
      <c r="AQ34" s="242">
        <f t="shared" si="5"/>
        <v>0</v>
      </c>
      <c r="AR34" s="242">
        <f t="shared" si="5"/>
        <v>0</v>
      </c>
      <c r="AS34" s="242">
        <f t="shared" si="5"/>
        <v>0</v>
      </c>
      <c r="AT34" s="242">
        <f t="shared" si="5"/>
        <v>0</v>
      </c>
      <c r="AU34" s="242">
        <f t="shared" si="5"/>
        <v>0</v>
      </c>
      <c r="AV34" s="242">
        <f t="shared" si="5"/>
        <v>0</v>
      </c>
      <c r="AW34" s="242">
        <f t="shared" si="5"/>
        <v>0</v>
      </c>
      <c r="AX34" s="242">
        <f t="shared" si="5"/>
        <v>0</v>
      </c>
      <c r="AY34" s="242">
        <f t="shared" si="5"/>
        <v>0</v>
      </c>
      <c r="AZ34" s="242">
        <f t="shared" si="5"/>
        <v>0</v>
      </c>
      <c r="BA34" s="242">
        <f t="shared" si="5"/>
        <v>0</v>
      </c>
      <c r="BB34" s="242">
        <f t="shared" si="5"/>
        <v>0</v>
      </c>
      <c r="BC34" s="242">
        <f t="shared" si="5"/>
        <v>0</v>
      </c>
      <c r="BD34" s="242">
        <f t="shared" si="5"/>
        <v>0</v>
      </c>
      <c r="BE34" s="242">
        <f t="shared" si="5"/>
        <v>0</v>
      </c>
    </row>
    <row r="35" spans="3:42" ht="6" customHeight="1">
      <c r="C35" s="280"/>
      <c r="D35" s="281"/>
      <c r="E35" s="282"/>
      <c r="F35" s="274"/>
      <c r="G35" s="274"/>
      <c r="H35" s="274"/>
      <c r="I35" s="274"/>
      <c r="J35" s="275"/>
      <c r="K35" s="275"/>
      <c r="L35" s="275"/>
      <c r="M35" s="275"/>
      <c r="N35" s="275"/>
      <c r="O35" s="275"/>
      <c r="P35" s="275"/>
      <c r="Q35" s="275"/>
      <c r="R35" s="275"/>
      <c r="S35" s="275"/>
      <c r="T35" s="275"/>
      <c r="U35" s="275"/>
      <c r="V35" s="275"/>
      <c r="W35" s="275"/>
      <c r="X35" s="275"/>
      <c r="Y35" s="282"/>
      <c r="Z35" s="357"/>
      <c r="AA35" s="283"/>
      <c r="AB35" s="283"/>
      <c r="AC35" s="283"/>
      <c r="AD35" s="283"/>
      <c r="AE35" s="283"/>
      <c r="AF35" s="283"/>
      <c r="AG35" s="283"/>
      <c r="AH35" s="283"/>
      <c r="AI35" s="283"/>
      <c r="AJ35" s="283"/>
      <c r="AK35" s="283"/>
      <c r="AL35" s="283"/>
      <c r="AM35" s="283"/>
      <c r="AN35" s="283"/>
      <c r="AO35" s="283"/>
      <c r="AP35" s="254"/>
    </row>
    <row r="36" spans="3:57" s="272" customFormat="1" ht="16.5" customHeight="1">
      <c r="C36" s="484" t="str">
        <f>Bilinguism!Y141</f>
        <v>Conclusion</v>
      </c>
      <c r="D36" s="419"/>
      <c r="E36" s="419"/>
      <c r="F36" s="419"/>
      <c r="G36" s="419"/>
      <c r="H36" s="268"/>
      <c r="I36" s="268"/>
      <c r="J36" s="269">
        <f aca="true" t="shared" si="6" ref="J36:Z36">SUBTOTAL(9,J38:J40)</f>
        <v>0</v>
      </c>
      <c r="K36" s="269">
        <f t="shared" si="6"/>
        <v>0</v>
      </c>
      <c r="L36" s="269">
        <f t="shared" si="6"/>
        <v>0</v>
      </c>
      <c r="M36" s="269">
        <f t="shared" si="6"/>
        <v>0</v>
      </c>
      <c r="N36" s="269">
        <f t="shared" si="6"/>
        <v>0</v>
      </c>
      <c r="O36" s="269">
        <f t="shared" si="6"/>
        <v>0</v>
      </c>
      <c r="P36" s="269">
        <f t="shared" si="6"/>
        <v>0</v>
      </c>
      <c r="Q36" s="269">
        <f t="shared" si="6"/>
        <v>0</v>
      </c>
      <c r="R36" s="269">
        <f t="shared" si="6"/>
        <v>0</v>
      </c>
      <c r="S36" s="269">
        <f t="shared" si="6"/>
        <v>0</v>
      </c>
      <c r="T36" s="269">
        <f t="shared" si="6"/>
        <v>0</v>
      </c>
      <c r="U36" s="269">
        <f t="shared" si="6"/>
        <v>0</v>
      </c>
      <c r="V36" s="269">
        <f t="shared" si="6"/>
        <v>0</v>
      </c>
      <c r="W36" s="269">
        <f t="shared" si="6"/>
        <v>0</v>
      </c>
      <c r="X36" s="269">
        <f t="shared" si="6"/>
        <v>0</v>
      </c>
      <c r="Y36" s="270">
        <f t="shared" si="6"/>
        <v>8</v>
      </c>
      <c r="Z36" s="355">
        <f t="shared" si="6"/>
        <v>8</v>
      </c>
      <c r="AA36" s="271"/>
      <c r="AB36" s="271"/>
      <c r="AC36" s="271"/>
      <c r="AD36" s="271"/>
      <c r="AE36" s="271"/>
      <c r="AF36" s="271"/>
      <c r="AG36" s="271"/>
      <c r="AH36" s="271"/>
      <c r="AI36" s="271"/>
      <c r="AJ36" s="271"/>
      <c r="AK36" s="271"/>
      <c r="AL36" s="271"/>
      <c r="AM36" s="271"/>
      <c r="AN36" s="271"/>
      <c r="AO36" s="271"/>
      <c r="AP36" s="362"/>
      <c r="AQ36" s="242"/>
      <c r="AR36" s="242"/>
      <c r="AS36" s="242"/>
      <c r="AT36" s="242"/>
      <c r="AU36" s="242"/>
      <c r="AV36" s="242"/>
      <c r="AW36" s="242"/>
      <c r="AX36" s="242"/>
      <c r="AY36" s="242"/>
      <c r="AZ36" s="242"/>
      <c r="BA36" s="242"/>
      <c r="BB36" s="242"/>
      <c r="BC36" s="242"/>
      <c r="BD36" s="242"/>
      <c r="BE36" s="242"/>
    </row>
    <row r="37" spans="3:42" ht="6" customHeight="1">
      <c r="C37" s="280"/>
      <c r="D37" s="281"/>
      <c r="E37" s="282"/>
      <c r="F37" s="274"/>
      <c r="G37" s="274"/>
      <c r="H37" s="274"/>
      <c r="I37" s="274"/>
      <c r="J37" s="275"/>
      <c r="K37" s="275"/>
      <c r="L37" s="275"/>
      <c r="M37" s="275"/>
      <c r="N37" s="275"/>
      <c r="O37" s="275"/>
      <c r="P37" s="275"/>
      <c r="Q37" s="275"/>
      <c r="R37" s="275"/>
      <c r="S37" s="275"/>
      <c r="T37" s="275"/>
      <c r="U37" s="275"/>
      <c r="V37" s="275"/>
      <c r="W37" s="275"/>
      <c r="X37" s="275"/>
      <c r="Y37" s="282"/>
      <c r="Z37" s="357"/>
      <c r="AA37" s="276"/>
      <c r="AB37" s="276"/>
      <c r="AC37" s="276"/>
      <c r="AD37" s="276"/>
      <c r="AE37" s="276"/>
      <c r="AF37" s="276"/>
      <c r="AG37" s="276"/>
      <c r="AH37" s="276"/>
      <c r="AI37" s="276"/>
      <c r="AJ37" s="276"/>
      <c r="AK37" s="276"/>
      <c r="AL37" s="276"/>
      <c r="AM37" s="276"/>
      <c r="AN37" s="276"/>
      <c r="AO37" s="276"/>
      <c r="AP37" s="254"/>
    </row>
    <row r="38" spans="3:57" ht="12.75" customHeight="1">
      <c r="C38" s="277"/>
      <c r="D38" s="415" t="str">
        <f>Bilinguism!Y142</f>
        <v>Left audience with an appreciation of topic</v>
      </c>
      <c r="E38" s="415"/>
      <c r="F38" s="415"/>
      <c r="G38" s="415"/>
      <c r="H38" s="278"/>
      <c r="I38" s="278"/>
      <c r="J38" s="304"/>
      <c r="K38" s="304"/>
      <c r="L38" s="304"/>
      <c r="M38" s="304"/>
      <c r="N38" s="304"/>
      <c r="O38" s="304"/>
      <c r="P38" s="304"/>
      <c r="Q38" s="304"/>
      <c r="R38" s="304"/>
      <c r="S38" s="304"/>
      <c r="T38" s="304"/>
      <c r="U38" s="304"/>
      <c r="V38" s="304"/>
      <c r="W38" s="304"/>
      <c r="X38" s="304"/>
      <c r="Y38" s="337">
        <f>IF(prmMaxWeight,Parameters!D55,Parameters!F55)</f>
        <v>2</v>
      </c>
      <c r="Z38" s="340">
        <f>Parameters!F55</f>
        <v>2</v>
      </c>
      <c r="AA38" s="481"/>
      <c r="AB38" s="481"/>
      <c r="AC38" s="481"/>
      <c r="AD38" s="481"/>
      <c r="AE38" s="481"/>
      <c r="AF38" s="481"/>
      <c r="AG38" s="481"/>
      <c r="AH38" s="481"/>
      <c r="AI38" s="481"/>
      <c r="AJ38" s="481"/>
      <c r="AK38" s="481"/>
      <c r="AL38" s="481"/>
      <c r="AM38" s="481"/>
      <c r="AN38" s="481"/>
      <c r="AO38" s="481"/>
      <c r="AP38" s="254"/>
      <c r="AQ38" s="242">
        <f aca="true" t="shared" si="7" ref="AQ38:BE40">J38*$Z38/$Y38</f>
        <v>0</v>
      </c>
      <c r="AR38" s="242">
        <f t="shared" si="7"/>
        <v>0</v>
      </c>
      <c r="AS38" s="242">
        <f t="shared" si="7"/>
        <v>0</v>
      </c>
      <c r="AT38" s="242">
        <f t="shared" si="7"/>
        <v>0</v>
      </c>
      <c r="AU38" s="242">
        <f t="shared" si="7"/>
        <v>0</v>
      </c>
      <c r="AV38" s="242">
        <f t="shared" si="7"/>
        <v>0</v>
      </c>
      <c r="AW38" s="242">
        <f t="shared" si="7"/>
        <v>0</v>
      </c>
      <c r="AX38" s="242">
        <f t="shared" si="7"/>
        <v>0</v>
      </c>
      <c r="AY38" s="242">
        <f t="shared" si="7"/>
        <v>0</v>
      </c>
      <c r="AZ38" s="242">
        <f t="shared" si="7"/>
        <v>0</v>
      </c>
      <c r="BA38" s="242">
        <f t="shared" si="7"/>
        <v>0</v>
      </c>
      <c r="BB38" s="242">
        <f t="shared" si="7"/>
        <v>0</v>
      </c>
      <c r="BC38" s="242">
        <f t="shared" si="7"/>
        <v>0</v>
      </c>
      <c r="BD38" s="242">
        <f t="shared" si="7"/>
        <v>0</v>
      </c>
      <c r="BE38" s="242">
        <f t="shared" si="7"/>
        <v>0</v>
      </c>
    </row>
    <row r="39" spans="3:57" ht="12.75" customHeight="1">
      <c r="C39" s="277"/>
      <c r="D39" s="416" t="str">
        <f>Bilinguism!Y143</f>
        <v>Sums up material</v>
      </c>
      <c r="E39" s="416"/>
      <c r="F39" s="416"/>
      <c r="G39" s="416"/>
      <c r="H39" s="285"/>
      <c r="I39" s="285"/>
      <c r="J39" s="306"/>
      <c r="K39" s="306"/>
      <c r="L39" s="306"/>
      <c r="M39" s="306"/>
      <c r="N39" s="306"/>
      <c r="O39" s="306"/>
      <c r="P39" s="306"/>
      <c r="Q39" s="306"/>
      <c r="R39" s="306"/>
      <c r="S39" s="306"/>
      <c r="T39" s="306"/>
      <c r="U39" s="306"/>
      <c r="V39" s="306"/>
      <c r="W39" s="306"/>
      <c r="X39" s="306"/>
      <c r="Y39" s="337">
        <f>IF(prmMaxWeight,Parameters!D56,Parameters!F56)</f>
        <v>3</v>
      </c>
      <c r="Z39" s="342">
        <f>Parameters!F56</f>
        <v>3</v>
      </c>
      <c r="AA39" s="481"/>
      <c r="AB39" s="481"/>
      <c r="AC39" s="481"/>
      <c r="AD39" s="481"/>
      <c r="AE39" s="481"/>
      <c r="AF39" s="481"/>
      <c r="AG39" s="481"/>
      <c r="AH39" s="481"/>
      <c r="AI39" s="481"/>
      <c r="AJ39" s="481"/>
      <c r="AK39" s="481"/>
      <c r="AL39" s="481"/>
      <c r="AM39" s="481"/>
      <c r="AN39" s="481"/>
      <c r="AO39" s="481"/>
      <c r="AP39" s="254"/>
      <c r="AQ39" s="242">
        <f t="shared" si="7"/>
        <v>0</v>
      </c>
      <c r="AR39" s="242">
        <f t="shared" si="7"/>
        <v>0</v>
      </c>
      <c r="AS39" s="242">
        <f t="shared" si="7"/>
        <v>0</v>
      </c>
      <c r="AT39" s="242">
        <f t="shared" si="7"/>
        <v>0</v>
      </c>
      <c r="AU39" s="242">
        <f t="shared" si="7"/>
        <v>0</v>
      </c>
      <c r="AV39" s="242">
        <f t="shared" si="7"/>
        <v>0</v>
      </c>
      <c r="AW39" s="242">
        <f t="shared" si="7"/>
        <v>0</v>
      </c>
      <c r="AX39" s="242">
        <f t="shared" si="7"/>
        <v>0</v>
      </c>
      <c r="AY39" s="242">
        <f t="shared" si="7"/>
        <v>0</v>
      </c>
      <c r="AZ39" s="242">
        <f t="shared" si="7"/>
        <v>0</v>
      </c>
      <c r="BA39" s="242">
        <f t="shared" si="7"/>
        <v>0</v>
      </c>
      <c r="BB39" s="242">
        <f t="shared" si="7"/>
        <v>0</v>
      </c>
      <c r="BC39" s="242">
        <f t="shared" si="7"/>
        <v>0</v>
      </c>
      <c r="BD39" s="242">
        <f t="shared" si="7"/>
        <v>0</v>
      </c>
      <c r="BE39" s="242">
        <f t="shared" si="7"/>
        <v>0</v>
      </c>
    </row>
    <row r="40" spans="3:57" ht="12.75" customHeight="1">
      <c r="C40" s="277"/>
      <c r="D40" s="418" t="str">
        <f>Bilinguism!Y144</f>
        <v>Logical: a capsule of what has been said</v>
      </c>
      <c r="E40" s="418"/>
      <c r="F40" s="418"/>
      <c r="G40" s="418"/>
      <c r="H40" s="279"/>
      <c r="I40" s="279"/>
      <c r="J40" s="305"/>
      <c r="K40" s="305"/>
      <c r="L40" s="305"/>
      <c r="M40" s="305"/>
      <c r="N40" s="305"/>
      <c r="O40" s="305"/>
      <c r="P40" s="305"/>
      <c r="Q40" s="305"/>
      <c r="R40" s="305"/>
      <c r="S40" s="305"/>
      <c r="T40" s="305"/>
      <c r="U40" s="305"/>
      <c r="V40" s="305"/>
      <c r="W40" s="305"/>
      <c r="X40" s="305"/>
      <c r="Y40" s="338">
        <f>IF(prmMaxWeight,Parameters!D57,Parameters!F57)</f>
        <v>3</v>
      </c>
      <c r="Z40" s="341">
        <f>Parameters!F57</f>
        <v>3</v>
      </c>
      <c r="AA40" s="481"/>
      <c r="AB40" s="481"/>
      <c r="AC40" s="481"/>
      <c r="AD40" s="481"/>
      <c r="AE40" s="481"/>
      <c r="AF40" s="481"/>
      <c r="AG40" s="481"/>
      <c r="AH40" s="481"/>
      <c r="AI40" s="481"/>
      <c r="AJ40" s="481"/>
      <c r="AK40" s="481"/>
      <c r="AL40" s="481"/>
      <c r="AM40" s="481"/>
      <c r="AN40" s="481"/>
      <c r="AO40" s="481"/>
      <c r="AP40" s="254"/>
      <c r="AQ40" s="242">
        <f t="shared" si="7"/>
        <v>0</v>
      </c>
      <c r="AR40" s="242">
        <f t="shared" si="7"/>
        <v>0</v>
      </c>
      <c r="AS40" s="242">
        <f t="shared" si="7"/>
        <v>0</v>
      </c>
      <c r="AT40" s="242">
        <f t="shared" si="7"/>
        <v>0</v>
      </c>
      <c r="AU40" s="242">
        <f t="shared" si="7"/>
        <v>0</v>
      </c>
      <c r="AV40" s="242">
        <f t="shared" si="7"/>
        <v>0</v>
      </c>
      <c r="AW40" s="242">
        <f t="shared" si="7"/>
        <v>0</v>
      </c>
      <c r="AX40" s="242">
        <f t="shared" si="7"/>
        <v>0</v>
      </c>
      <c r="AY40" s="242">
        <f t="shared" si="7"/>
        <v>0</v>
      </c>
      <c r="AZ40" s="242">
        <f t="shared" si="7"/>
        <v>0</v>
      </c>
      <c r="BA40" s="242">
        <f t="shared" si="7"/>
        <v>0</v>
      </c>
      <c r="BB40" s="242">
        <f t="shared" si="7"/>
        <v>0</v>
      </c>
      <c r="BC40" s="242">
        <f t="shared" si="7"/>
        <v>0</v>
      </c>
      <c r="BD40" s="242">
        <f t="shared" si="7"/>
        <v>0</v>
      </c>
      <c r="BE40" s="242">
        <f t="shared" si="7"/>
        <v>0</v>
      </c>
    </row>
    <row r="41" spans="3:42" ht="6" customHeight="1">
      <c r="C41" s="280"/>
      <c r="D41" s="281"/>
      <c r="E41" s="282"/>
      <c r="F41" s="274"/>
      <c r="G41" s="274"/>
      <c r="H41" s="274"/>
      <c r="I41" s="274"/>
      <c r="J41" s="274"/>
      <c r="K41" s="274"/>
      <c r="L41" s="274"/>
      <c r="M41" s="274"/>
      <c r="N41" s="274"/>
      <c r="O41" s="274"/>
      <c r="P41" s="274"/>
      <c r="Q41" s="274"/>
      <c r="R41" s="274"/>
      <c r="S41" s="274"/>
      <c r="T41" s="274"/>
      <c r="U41" s="274"/>
      <c r="V41" s="274"/>
      <c r="W41" s="274"/>
      <c r="X41" s="274"/>
      <c r="Y41" s="286"/>
      <c r="Z41" s="357"/>
      <c r="AA41" s="283"/>
      <c r="AB41" s="283"/>
      <c r="AC41" s="283"/>
      <c r="AD41" s="283"/>
      <c r="AE41" s="283"/>
      <c r="AF41" s="283"/>
      <c r="AG41" s="283"/>
      <c r="AH41" s="283"/>
      <c r="AI41" s="283"/>
      <c r="AJ41" s="283"/>
      <c r="AK41" s="283"/>
      <c r="AL41" s="283"/>
      <c r="AM41" s="283"/>
      <c r="AN41" s="283"/>
      <c r="AO41" s="283"/>
      <c r="AP41" s="254"/>
    </row>
    <row r="42" spans="3:57" s="272" customFormat="1" ht="16.5" customHeight="1">
      <c r="C42" s="484" t="str">
        <f>Bilinguism!Y145</f>
        <v>Delivery and Style</v>
      </c>
      <c r="D42" s="419"/>
      <c r="E42" s="419"/>
      <c r="F42" s="419"/>
      <c r="G42" s="419"/>
      <c r="H42" s="268"/>
      <c r="I42" s="268"/>
      <c r="J42" s="269">
        <f aca="true" t="shared" si="8" ref="J42:Z42">SUBTOTAL(9,J44:J46)</f>
        <v>0</v>
      </c>
      <c r="K42" s="269">
        <f t="shared" si="8"/>
        <v>0</v>
      </c>
      <c r="L42" s="269">
        <f t="shared" si="8"/>
        <v>0</v>
      </c>
      <c r="M42" s="269">
        <f t="shared" si="8"/>
        <v>0</v>
      </c>
      <c r="N42" s="269">
        <f t="shared" si="8"/>
        <v>0</v>
      </c>
      <c r="O42" s="269">
        <f t="shared" si="8"/>
        <v>0</v>
      </c>
      <c r="P42" s="269">
        <f t="shared" si="8"/>
        <v>0</v>
      </c>
      <c r="Q42" s="269">
        <f t="shared" si="8"/>
        <v>0</v>
      </c>
      <c r="R42" s="269">
        <f t="shared" si="8"/>
        <v>0</v>
      </c>
      <c r="S42" s="269">
        <f t="shared" si="8"/>
        <v>0</v>
      </c>
      <c r="T42" s="269">
        <f t="shared" si="8"/>
        <v>0</v>
      </c>
      <c r="U42" s="269">
        <f t="shared" si="8"/>
        <v>0</v>
      </c>
      <c r="V42" s="269">
        <f t="shared" si="8"/>
        <v>0</v>
      </c>
      <c r="W42" s="269">
        <f t="shared" si="8"/>
        <v>0</v>
      </c>
      <c r="X42" s="269">
        <f t="shared" si="8"/>
        <v>0</v>
      </c>
      <c r="Y42" s="270">
        <f t="shared" si="8"/>
        <v>30</v>
      </c>
      <c r="Z42" s="355">
        <f t="shared" si="8"/>
        <v>30</v>
      </c>
      <c r="AA42" s="271"/>
      <c r="AB42" s="271"/>
      <c r="AC42" s="271"/>
      <c r="AD42" s="271"/>
      <c r="AE42" s="271"/>
      <c r="AF42" s="271"/>
      <c r="AG42" s="271"/>
      <c r="AH42" s="271"/>
      <c r="AI42" s="271"/>
      <c r="AJ42" s="271"/>
      <c r="AK42" s="271"/>
      <c r="AL42" s="271"/>
      <c r="AM42" s="271"/>
      <c r="AN42" s="271"/>
      <c r="AO42" s="271"/>
      <c r="AP42" s="362"/>
      <c r="AQ42" s="242"/>
      <c r="AR42" s="242"/>
      <c r="AS42" s="242"/>
      <c r="AT42" s="242"/>
      <c r="AU42" s="242"/>
      <c r="AV42" s="242"/>
      <c r="AW42" s="242"/>
      <c r="AX42" s="242"/>
      <c r="AY42" s="242"/>
      <c r="AZ42" s="242"/>
      <c r="BA42" s="242"/>
      <c r="BB42" s="242"/>
      <c r="BC42" s="242"/>
      <c r="BD42" s="242"/>
      <c r="BE42" s="242"/>
    </row>
    <row r="43" spans="3:42" ht="6" customHeight="1">
      <c r="C43" s="273"/>
      <c r="D43" s="284"/>
      <c r="E43" s="274"/>
      <c r="F43" s="274"/>
      <c r="G43" s="274"/>
      <c r="H43" s="274"/>
      <c r="I43" s="274"/>
      <c r="J43" s="275"/>
      <c r="K43" s="275"/>
      <c r="L43" s="275"/>
      <c r="M43" s="275"/>
      <c r="N43" s="275"/>
      <c r="O43" s="275"/>
      <c r="P43" s="275"/>
      <c r="Q43" s="275"/>
      <c r="R43" s="275"/>
      <c r="S43" s="275"/>
      <c r="T43" s="275"/>
      <c r="U43" s="275"/>
      <c r="V43" s="275"/>
      <c r="W43" s="275"/>
      <c r="X43" s="275"/>
      <c r="Y43" s="274"/>
      <c r="Z43" s="358"/>
      <c r="AA43" s="276"/>
      <c r="AB43" s="276"/>
      <c r="AC43" s="276"/>
      <c r="AD43" s="276"/>
      <c r="AE43" s="276"/>
      <c r="AF43" s="276"/>
      <c r="AG43" s="276"/>
      <c r="AH43" s="276"/>
      <c r="AI43" s="276"/>
      <c r="AJ43" s="276"/>
      <c r="AK43" s="276"/>
      <c r="AL43" s="276"/>
      <c r="AM43" s="276"/>
      <c r="AN43" s="276"/>
      <c r="AO43" s="276"/>
      <c r="AP43" s="254"/>
    </row>
    <row r="44" spans="3:57" ht="26.25" customHeight="1">
      <c r="C44" s="277"/>
      <c r="D44" s="415" t="str">
        <f>Bilinguism!Y146</f>
        <v>Spoke to audience with enthusiasm, confidence and eye contact</v>
      </c>
      <c r="E44" s="415"/>
      <c r="F44" s="415"/>
      <c r="G44" s="415"/>
      <c r="H44" s="278"/>
      <c r="I44" s="278"/>
      <c r="J44" s="304"/>
      <c r="K44" s="304"/>
      <c r="L44" s="304"/>
      <c r="M44" s="304"/>
      <c r="N44" s="304"/>
      <c r="O44" s="304"/>
      <c r="P44" s="304"/>
      <c r="Q44" s="304"/>
      <c r="R44" s="304"/>
      <c r="S44" s="304"/>
      <c r="T44" s="304"/>
      <c r="U44" s="304"/>
      <c r="V44" s="304"/>
      <c r="W44" s="304"/>
      <c r="X44" s="304"/>
      <c r="Y44" s="337">
        <f>IF(prmMaxWeight,Parameters!D59,Parameters!F59)</f>
        <v>10</v>
      </c>
      <c r="Z44" s="340">
        <f>Parameters!F59</f>
        <v>10</v>
      </c>
      <c r="AA44" s="481"/>
      <c r="AB44" s="481"/>
      <c r="AC44" s="481"/>
      <c r="AD44" s="481"/>
      <c r="AE44" s="481"/>
      <c r="AF44" s="481"/>
      <c r="AG44" s="481"/>
      <c r="AH44" s="481"/>
      <c r="AI44" s="481"/>
      <c r="AJ44" s="481"/>
      <c r="AK44" s="481"/>
      <c r="AL44" s="481"/>
      <c r="AM44" s="481"/>
      <c r="AN44" s="481"/>
      <c r="AO44" s="481"/>
      <c r="AP44" s="254"/>
      <c r="AQ44" s="242">
        <f aca="true" t="shared" si="9" ref="AQ44:BE46">J44*$Z44/$Y44</f>
        <v>0</v>
      </c>
      <c r="AR44" s="242">
        <f t="shared" si="9"/>
        <v>0</v>
      </c>
      <c r="AS44" s="242">
        <f t="shared" si="9"/>
        <v>0</v>
      </c>
      <c r="AT44" s="242">
        <f t="shared" si="9"/>
        <v>0</v>
      </c>
      <c r="AU44" s="242">
        <f t="shared" si="9"/>
        <v>0</v>
      </c>
      <c r="AV44" s="242">
        <f t="shared" si="9"/>
        <v>0</v>
      </c>
      <c r="AW44" s="242">
        <f t="shared" si="9"/>
        <v>0</v>
      </c>
      <c r="AX44" s="242">
        <f t="shared" si="9"/>
        <v>0</v>
      </c>
      <c r="AY44" s="242">
        <f t="shared" si="9"/>
        <v>0</v>
      </c>
      <c r="AZ44" s="242">
        <f t="shared" si="9"/>
        <v>0</v>
      </c>
      <c r="BA44" s="242">
        <f t="shared" si="9"/>
        <v>0</v>
      </c>
      <c r="BB44" s="242">
        <f t="shared" si="9"/>
        <v>0</v>
      </c>
      <c r="BC44" s="242">
        <f t="shared" si="9"/>
        <v>0</v>
      </c>
      <c r="BD44" s="242">
        <f t="shared" si="9"/>
        <v>0</v>
      </c>
      <c r="BE44" s="242">
        <f t="shared" si="9"/>
        <v>0</v>
      </c>
    </row>
    <row r="45" spans="3:57" ht="12.75" customHeight="1">
      <c r="C45" s="277"/>
      <c r="D45" s="416" t="str">
        <f>Bilinguism!Y147</f>
        <v>Rate of delivery</v>
      </c>
      <c r="E45" s="416"/>
      <c r="F45" s="416"/>
      <c r="G45" s="416"/>
      <c r="H45" s="285"/>
      <c r="I45" s="285"/>
      <c r="J45" s="306"/>
      <c r="K45" s="306"/>
      <c r="L45" s="306"/>
      <c r="M45" s="306"/>
      <c r="N45" s="306"/>
      <c r="O45" s="306"/>
      <c r="P45" s="306"/>
      <c r="Q45" s="306"/>
      <c r="R45" s="306"/>
      <c r="S45" s="306"/>
      <c r="T45" s="306"/>
      <c r="U45" s="306"/>
      <c r="V45" s="306"/>
      <c r="W45" s="306"/>
      <c r="X45" s="306"/>
      <c r="Y45" s="337">
        <f>IF(prmMaxWeight,Parameters!D60,Parameters!F60)</f>
        <v>10</v>
      </c>
      <c r="Z45" s="342">
        <f>Parameters!F60</f>
        <v>10</v>
      </c>
      <c r="AA45" s="481"/>
      <c r="AB45" s="481"/>
      <c r="AC45" s="481"/>
      <c r="AD45" s="481"/>
      <c r="AE45" s="481"/>
      <c r="AF45" s="481"/>
      <c r="AG45" s="481"/>
      <c r="AH45" s="481"/>
      <c r="AI45" s="481"/>
      <c r="AJ45" s="481"/>
      <c r="AK45" s="481"/>
      <c r="AL45" s="481"/>
      <c r="AM45" s="481"/>
      <c r="AN45" s="481"/>
      <c r="AO45" s="481"/>
      <c r="AP45" s="254"/>
      <c r="AQ45" s="242">
        <f t="shared" si="9"/>
        <v>0</v>
      </c>
      <c r="AR45" s="242">
        <f t="shared" si="9"/>
        <v>0</v>
      </c>
      <c r="AS45" s="242">
        <f t="shared" si="9"/>
        <v>0</v>
      </c>
      <c r="AT45" s="242">
        <f t="shared" si="9"/>
        <v>0</v>
      </c>
      <c r="AU45" s="242">
        <f t="shared" si="9"/>
        <v>0</v>
      </c>
      <c r="AV45" s="242">
        <f t="shared" si="9"/>
        <v>0</v>
      </c>
      <c r="AW45" s="242">
        <f t="shared" si="9"/>
        <v>0</v>
      </c>
      <c r="AX45" s="242">
        <f t="shared" si="9"/>
        <v>0</v>
      </c>
      <c r="AY45" s="242">
        <f t="shared" si="9"/>
        <v>0</v>
      </c>
      <c r="AZ45" s="242">
        <f t="shared" si="9"/>
        <v>0</v>
      </c>
      <c r="BA45" s="242">
        <f t="shared" si="9"/>
        <v>0</v>
      </c>
      <c r="BB45" s="242">
        <f t="shared" si="9"/>
        <v>0</v>
      </c>
      <c r="BC45" s="242">
        <f t="shared" si="9"/>
        <v>0</v>
      </c>
      <c r="BD45" s="242">
        <f t="shared" si="9"/>
        <v>0</v>
      </c>
      <c r="BE45" s="242">
        <f t="shared" si="9"/>
        <v>0</v>
      </c>
    </row>
    <row r="46" spans="3:57" ht="26.25" customHeight="1">
      <c r="C46" s="277"/>
      <c r="D46" s="418" t="str">
        <f>Bilinguism!Y148</f>
        <v>Proper stance, audible, correct pronunciation &amp; enunciation</v>
      </c>
      <c r="E46" s="418"/>
      <c r="F46" s="418"/>
      <c r="G46" s="418"/>
      <c r="H46" s="279"/>
      <c r="I46" s="279"/>
      <c r="J46" s="305"/>
      <c r="K46" s="305"/>
      <c r="L46" s="305"/>
      <c r="M46" s="305"/>
      <c r="N46" s="305"/>
      <c r="O46" s="305"/>
      <c r="P46" s="305"/>
      <c r="Q46" s="305"/>
      <c r="R46" s="305"/>
      <c r="S46" s="305"/>
      <c r="T46" s="305"/>
      <c r="U46" s="305"/>
      <c r="V46" s="305"/>
      <c r="W46" s="305"/>
      <c r="X46" s="305"/>
      <c r="Y46" s="338">
        <f>IF(prmMaxWeight,Parameters!D61,Parameters!F61)</f>
        <v>10</v>
      </c>
      <c r="Z46" s="341">
        <f>Parameters!F61</f>
        <v>10</v>
      </c>
      <c r="AA46" s="481"/>
      <c r="AB46" s="481"/>
      <c r="AC46" s="481"/>
      <c r="AD46" s="481"/>
      <c r="AE46" s="481"/>
      <c r="AF46" s="481"/>
      <c r="AG46" s="481"/>
      <c r="AH46" s="481"/>
      <c r="AI46" s="481"/>
      <c r="AJ46" s="481"/>
      <c r="AK46" s="481"/>
      <c r="AL46" s="481"/>
      <c r="AM46" s="481"/>
      <c r="AN46" s="481"/>
      <c r="AO46" s="481"/>
      <c r="AP46" s="254"/>
      <c r="AQ46" s="242">
        <f t="shared" si="9"/>
        <v>0</v>
      </c>
      <c r="AR46" s="242">
        <f t="shared" si="9"/>
        <v>0</v>
      </c>
      <c r="AS46" s="242">
        <f t="shared" si="9"/>
        <v>0</v>
      </c>
      <c r="AT46" s="242">
        <f t="shared" si="9"/>
        <v>0</v>
      </c>
      <c r="AU46" s="242">
        <f t="shared" si="9"/>
        <v>0</v>
      </c>
      <c r="AV46" s="242">
        <f t="shared" si="9"/>
        <v>0</v>
      </c>
      <c r="AW46" s="242">
        <f t="shared" si="9"/>
        <v>0</v>
      </c>
      <c r="AX46" s="242">
        <f t="shared" si="9"/>
        <v>0</v>
      </c>
      <c r="AY46" s="242">
        <f t="shared" si="9"/>
        <v>0</v>
      </c>
      <c r="AZ46" s="242">
        <f t="shared" si="9"/>
        <v>0</v>
      </c>
      <c r="BA46" s="242">
        <f t="shared" si="9"/>
        <v>0</v>
      </c>
      <c r="BB46" s="242">
        <f t="shared" si="9"/>
        <v>0</v>
      </c>
      <c r="BC46" s="242">
        <f t="shared" si="9"/>
        <v>0</v>
      </c>
      <c r="BD46" s="242">
        <f t="shared" si="9"/>
        <v>0</v>
      </c>
      <c r="BE46" s="242">
        <f t="shared" si="9"/>
        <v>0</v>
      </c>
    </row>
    <row r="47" spans="3:42" ht="6" customHeight="1">
      <c r="C47" s="280"/>
      <c r="D47" s="282"/>
      <c r="E47" s="282"/>
      <c r="F47" s="274"/>
      <c r="G47" s="274"/>
      <c r="H47" s="274"/>
      <c r="I47" s="274"/>
      <c r="J47" s="275"/>
      <c r="K47" s="275"/>
      <c r="L47" s="275"/>
      <c r="M47" s="275"/>
      <c r="N47" s="275"/>
      <c r="O47" s="275"/>
      <c r="P47" s="275"/>
      <c r="Q47" s="275"/>
      <c r="R47" s="275"/>
      <c r="S47" s="275"/>
      <c r="T47" s="275"/>
      <c r="U47" s="275"/>
      <c r="V47" s="275"/>
      <c r="W47" s="275"/>
      <c r="X47" s="275"/>
      <c r="Y47" s="274"/>
      <c r="Z47" s="356"/>
      <c r="AA47" s="276"/>
      <c r="AB47" s="276"/>
      <c r="AC47" s="276"/>
      <c r="AD47" s="276"/>
      <c r="AE47" s="276"/>
      <c r="AF47" s="276"/>
      <c r="AG47" s="276"/>
      <c r="AH47" s="276"/>
      <c r="AI47" s="276"/>
      <c r="AJ47" s="276"/>
      <c r="AK47" s="276"/>
      <c r="AL47" s="276"/>
      <c r="AM47" s="276"/>
      <c r="AN47" s="276"/>
      <c r="AO47" s="276"/>
      <c r="AP47" s="254"/>
    </row>
    <row r="48" spans="3:42" ht="15.75" customHeight="1">
      <c r="C48" s="485" t="str">
        <f>Bilinguism!Y125</f>
        <v>Score</v>
      </c>
      <c r="D48" s="421"/>
      <c r="E48" s="421"/>
      <c r="F48" s="421"/>
      <c r="G48" s="421"/>
      <c r="H48" s="421"/>
      <c r="I48" s="287"/>
      <c r="J48" s="288">
        <f aca="true" t="shared" si="10" ref="J48:Z48">SUBTOTAL(9,J22:J46)</f>
        <v>0</v>
      </c>
      <c r="K48" s="288">
        <f t="shared" si="10"/>
        <v>0</v>
      </c>
      <c r="L48" s="288">
        <f t="shared" si="10"/>
        <v>0</v>
      </c>
      <c r="M48" s="288">
        <f t="shared" si="10"/>
        <v>0</v>
      </c>
      <c r="N48" s="288">
        <f t="shared" si="10"/>
        <v>0</v>
      </c>
      <c r="O48" s="288">
        <f t="shared" si="10"/>
        <v>0</v>
      </c>
      <c r="P48" s="288">
        <f t="shared" si="10"/>
        <v>0</v>
      </c>
      <c r="Q48" s="288">
        <f t="shared" si="10"/>
        <v>0</v>
      </c>
      <c r="R48" s="288">
        <f t="shared" si="10"/>
        <v>0</v>
      </c>
      <c r="S48" s="288">
        <f t="shared" si="10"/>
        <v>0</v>
      </c>
      <c r="T48" s="288">
        <f t="shared" si="10"/>
        <v>0</v>
      </c>
      <c r="U48" s="288">
        <f t="shared" si="10"/>
        <v>0</v>
      </c>
      <c r="V48" s="288">
        <f t="shared" si="10"/>
        <v>0</v>
      </c>
      <c r="W48" s="288">
        <f t="shared" si="10"/>
        <v>0</v>
      </c>
      <c r="X48" s="288">
        <f t="shared" si="10"/>
        <v>0</v>
      </c>
      <c r="Y48" s="365">
        <f t="shared" si="10"/>
        <v>76</v>
      </c>
      <c r="Z48" s="366">
        <f t="shared" si="10"/>
        <v>76</v>
      </c>
      <c r="AA48" s="289"/>
      <c r="AB48" s="289"/>
      <c r="AC48" s="289"/>
      <c r="AD48" s="289"/>
      <c r="AE48" s="289"/>
      <c r="AF48" s="289"/>
      <c r="AG48" s="289"/>
      <c r="AH48" s="289"/>
      <c r="AI48" s="289"/>
      <c r="AJ48" s="289"/>
      <c r="AK48" s="289"/>
      <c r="AL48" s="289"/>
      <c r="AM48" s="289"/>
      <c r="AN48" s="289"/>
      <c r="AO48" s="289"/>
      <c r="AP48" s="254"/>
    </row>
    <row r="49" spans="3:42" ht="4.5" customHeight="1">
      <c r="C49" s="477"/>
      <c r="D49" s="478"/>
      <c r="E49" s="478"/>
      <c r="F49" s="478"/>
      <c r="G49" s="478"/>
      <c r="H49" s="478"/>
      <c r="I49" s="274"/>
      <c r="J49" s="275"/>
      <c r="K49" s="275"/>
      <c r="L49" s="275"/>
      <c r="M49" s="275"/>
      <c r="N49" s="275"/>
      <c r="O49" s="275"/>
      <c r="P49" s="275"/>
      <c r="Q49" s="275"/>
      <c r="R49" s="275"/>
      <c r="S49" s="275"/>
      <c r="T49" s="275"/>
      <c r="U49" s="275"/>
      <c r="V49" s="275"/>
      <c r="W49" s="275"/>
      <c r="X49" s="275"/>
      <c r="Y49" s="372"/>
      <c r="Z49" s="368"/>
      <c r="AA49" s="276"/>
      <c r="AB49" s="276"/>
      <c r="AC49" s="276"/>
      <c r="AD49" s="276"/>
      <c r="AE49" s="276"/>
      <c r="AF49" s="276"/>
      <c r="AG49" s="276"/>
      <c r="AH49" s="276"/>
      <c r="AI49" s="276"/>
      <c r="AJ49" s="276"/>
      <c r="AK49" s="276"/>
      <c r="AL49" s="276"/>
      <c r="AM49" s="276"/>
      <c r="AN49" s="276"/>
      <c r="AO49" s="276"/>
      <c r="AP49" s="254"/>
    </row>
    <row r="50" spans="3:42" ht="16.5" hidden="1">
      <c r="C50" s="502" t="str">
        <f>Bilinguism!Y124</f>
        <v>Weighted Score</v>
      </c>
      <c r="D50" s="503"/>
      <c r="E50" s="503"/>
      <c r="F50" s="503"/>
      <c r="G50" s="503"/>
      <c r="H50" s="503"/>
      <c r="I50" s="287"/>
      <c r="J50" s="339">
        <f>SUM(AQ24:AQ46)</f>
        <v>0</v>
      </c>
      <c r="K50" s="339">
        <f aca="true" t="shared" si="11" ref="K50:X50">SUM(AR24:AR46)</f>
        <v>0</v>
      </c>
      <c r="L50" s="339">
        <f t="shared" si="11"/>
        <v>0</v>
      </c>
      <c r="M50" s="339">
        <f t="shared" si="11"/>
        <v>0</v>
      </c>
      <c r="N50" s="339">
        <f t="shared" si="11"/>
        <v>0</v>
      </c>
      <c r="O50" s="339">
        <f t="shared" si="11"/>
        <v>0</v>
      </c>
      <c r="P50" s="339">
        <f t="shared" si="11"/>
        <v>0</v>
      </c>
      <c r="Q50" s="339">
        <f t="shared" si="11"/>
        <v>0</v>
      </c>
      <c r="R50" s="339">
        <f t="shared" si="11"/>
        <v>0</v>
      </c>
      <c r="S50" s="339">
        <f t="shared" si="11"/>
        <v>0</v>
      </c>
      <c r="T50" s="339">
        <f t="shared" si="11"/>
        <v>0</v>
      </c>
      <c r="U50" s="339">
        <f t="shared" si="11"/>
        <v>0</v>
      </c>
      <c r="V50" s="339">
        <f t="shared" si="11"/>
        <v>0</v>
      </c>
      <c r="W50" s="339">
        <f t="shared" si="11"/>
        <v>0</v>
      </c>
      <c r="X50" s="339">
        <f t="shared" si="11"/>
        <v>0</v>
      </c>
      <c r="Y50" s="364">
        <f>Z48</f>
        <v>76</v>
      </c>
      <c r="Z50" s="369"/>
      <c r="AA50" s="276"/>
      <c r="AB50" s="276"/>
      <c r="AC50" s="276"/>
      <c r="AD50" s="276"/>
      <c r="AE50" s="276"/>
      <c r="AF50" s="276"/>
      <c r="AG50" s="276"/>
      <c r="AH50" s="276"/>
      <c r="AI50" s="276"/>
      <c r="AJ50" s="276"/>
      <c r="AK50" s="276"/>
      <c r="AL50" s="276"/>
      <c r="AM50" s="276"/>
      <c r="AN50" s="276"/>
      <c r="AO50" s="276"/>
      <c r="AP50" s="254"/>
    </row>
    <row r="51" spans="3:42" ht="4.5" customHeight="1">
      <c r="C51" s="477"/>
      <c r="D51" s="478"/>
      <c r="E51" s="478"/>
      <c r="F51" s="478"/>
      <c r="G51" s="478"/>
      <c r="H51" s="478"/>
      <c r="I51" s="274"/>
      <c r="J51" s="275"/>
      <c r="K51" s="275"/>
      <c r="L51" s="275"/>
      <c r="M51" s="275"/>
      <c r="N51" s="275"/>
      <c r="O51" s="275"/>
      <c r="P51" s="275"/>
      <c r="Q51" s="275"/>
      <c r="R51" s="275"/>
      <c r="S51" s="275"/>
      <c r="T51" s="275"/>
      <c r="U51" s="275"/>
      <c r="V51" s="275"/>
      <c r="W51" s="275"/>
      <c r="X51" s="275"/>
      <c r="Y51" s="372"/>
      <c r="Z51" s="370"/>
      <c r="AA51" s="276"/>
      <c r="AB51" s="276"/>
      <c r="AC51" s="276"/>
      <c r="AD51" s="276"/>
      <c r="AE51" s="276"/>
      <c r="AF51" s="276"/>
      <c r="AG51" s="276"/>
      <c r="AH51" s="276"/>
      <c r="AI51" s="276"/>
      <c r="AJ51" s="276"/>
      <c r="AK51" s="276"/>
      <c r="AL51" s="276"/>
      <c r="AM51" s="276"/>
      <c r="AN51" s="276"/>
      <c r="AO51" s="276"/>
      <c r="AP51" s="254"/>
    </row>
    <row r="52" spans="3:42" ht="12.75" customHeight="1">
      <c r="C52" s="486" t="str">
        <f>Bilinguism!Y126&amp;" ("&amp;Bilinguism!Y127&amp;" "&amp;Parameters!D39&amp;" "&amp;Bilinguism!Y128&amp;")"</f>
        <v>less time penalty (maximum 7 faults)</v>
      </c>
      <c r="D52" s="487"/>
      <c r="E52" s="487"/>
      <c r="F52" s="487"/>
      <c r="G52" s="487"/>
      <c r="H52" s="487"/>
      <c r="I52" s="274"/>
      <c r="J52" s="290">
        <f aca="true" t="shared" si="12" ref="J52:X52">VLOOKUP(J$21,CHRONO_TABLE,6)</f>
      </c>
      <c r="K52" s="290">
        <f t="shared" si="12"/>
      </c>
      <c r="L52" s="290">
        <f t="shared" si="12"/>
      </c>
      <c r="M52" s="290">
        <f t="shared" si="12"/>
      </c>
      <c r="N52" s="290">
        <f t="shared" si="12"/>
      </c>
      <c r="O52" s="290">
        <f t="shared" si="12"/>
      </c>
      <c r="P52" s="290">
        <f t="shared" si="12"/>
      </c>
      <c r="Q52" s="290">
        <f t="shared" si="12"/>
      </c>
      <c r="R52" s="290">
        <f t="shared" si="12"/>
      </c>
      <c r="S52" s="290">
        <f t="shared" si="12"/>
      </c>
      <c r="T52" s="290">
        <f t="shared" si="12"/>
      </c>
      <c r="U52" s="290">
        <f t="shared" si="12"/>
      </c>
      <c r="V52" s="290">
        <f t="shared" si="12"/>
      </c>
      <c r="W52" s="290">
        <f t="shared" si="12"/>
      </c>
      <c r="X52" s="290">
        <f t="shared" si="12"/>
      </c>
      <c r="Y52" s="372"/>
      <c r="Z52" s="370"/>
      <c r="AA52" s="481"/>
      <c r="AB52" s="481"/>
      <c r="AC52" s="481"/>
      <c r="AD52" s="481"/>
      <c r="AE52" s="481"/>
      <c r="AF52" s="481"/>
      <c r="AG52" s="481"/>
      <c r="AH52" s="481"/>
      <c r="AI52" s="481"/>
      <c r="AJ52" s="481"/>
      <c r="AK52" s="481"/>
      <c r="AL52" s="481"/>
      <c r="AM52" s="481"/>
      <c r="AN52" s="481"/>
      <c r="AO52" s="481"/>
      <c r="AP52" s="254"/>
    </row>
    <row r="53" spans="3:42" ht="4.5" customHeight="1" thickBot="1">
      <c r="C53" s="477"/>
      <c r="D53" s="478"/>
      <c r="E53" s="478"/>
      <c r="F53" s="478"/>
      <c r="G53" s="478"/>
      <c r="H53" s="478"/>
      <c r="I53" s="274"/>
      <c r="J53" s="275"/>
      <c r="K53" s="275"/>
      <c r="L53" s="275"/>
      <c r="M53" s="275"/>
      <c r="N53" s="275"/>
      <c r="O53" s="275"/>
      <c r="P53" s="275"/>
      <c r="Q53" s="275"/>
      <c r="R53" s="275"/>
      <c r="S53" s="275"/>
      <c r="T53" s="275"/>
      <c r="U53" s="275"/>
      <c r="V53" s="275"/>
      <c r="W53" s="275"/>
      <c r="X53" s="275"/>
      <c r="Y53" s="372"/>
      <c r="Z53" s="370"/>
      <c r="AA53" s="481"/>
      <c r="AB53" s="481"/>
      <c r="AC53" s="481"/>
      <c r="AD53" s="481"/>
      <c r="AE53" s="481"/>
      <c r="AF53" s="481"/>
      <c r="AG53" s="481"/>
      <c r="AH53" s="481"/>
      <c r="AI53" s="481"/>
      <c r="AJ53" s="481"/>
      <c r="AK53" s="481"/>
      <c r="AL53" s="481"/>
      <c r="AM53" s="481"/>
      <c r="AN53" s="481"/>
      <c r="AO53" s="481"/>
      <c r="AP53" s="254"/>
    </row>
    <row r="54" spans="3:42" ht="16.5" customHeight="1" thickBot="1">
      <c r="C54" s="479" t="str">
        <f>Bilinguism!Y129</f>
        <v>Final Score</v>
      </c>
      <c r="D54" s="480"/>
      <c r="E54" s="480"/>
      <c r="F54" s="480"/>
      <c r="G54" s="480"/>
      <c r="H54" s="480"/>
      <c r="I54" s="353"/>
      <c r="J54" s="291">
        <f>IF(ISNUMBER(J52),J50-J52,J50)</f>
        <v>0</v>
      </c>
      <c r="K54" s="291">
        <f aca="true" t="shared" si="13" ref="K54:X54">IF(ISNUMBER(K52),K50-K52,K50)</f>
        <v>0</v>
      </c>
      <c r="L54" s="291">
        <f t="shared" si="13"/>
        <v>0</v>
      </c>
      <c r="M54" s="291">
        <f t="shared" si="13"/>
        <v>0</v>
      </c>
      <c r="N54" s="291">
        <f t="shared" si="13"/>
        <v>0</v>
      </c>
      <c r="O54" s="291">
        <f t="shared" si="13"/>
        <v>0</v>
      </c>
      <c r="P54" s="291">
        <f t="shared" si="13"/>
        <v>0</v>
      </c>
      <c r="Q54" s="291">
        <f t="shared" si="13"/>
        <v>0</v>
      </c>
      <c r="R54" s="291">
        <f t="shared" si="13"/>
        <v>0</v>
      </c>
      <c r="S54" s="291">
        <f t="shared" si="13"/>
        <v>0</v>
      </c>
      <c r="T54" s="291">
        <f t="shared" si="13"/>
        <v>0</v>
      </c>
      <c r="U54" s="291">
        <f t="shared" si="13"/>
        <v>0</v>
      </c>
      <c r="V54" s="291">
        <f t="shared" si="13"/>
        <v>0</v>
      </c>
      <c r="W54" s="291">
        <f t="shared" si="13"/>
        <v>0</v>
      </c>
      <c r="X54" s="291">
        <f t="shared" si="13"/>
        <v>0</v>
      </c>
      <c r="Y54" s="363">
        <f>Y50</f>
        <v>76</v>
      </c>
      <c r="Z54" s="371"/>
      <c r="AA54" s="488"/>
      <c r="AB54" s="488"/>
      <c r="AC54" s="488"/>
      <c r="AD54" s="488"/>
      <c r="AE54" s="488"/>
      <c r="AF54" s="488"/>
      <c r="AG54" s="488"/>
      <c r="AH54" s="488"/>
      <c r="AI54" s="488"/>
      <c r="AJ54" s="488"/>
      <c r="AK54" s="488"/>
      <c r="AL54" s="488"/>
      <c r="AM54" s="488"/>
      <c r="AN54" s="488"/>
      <c r="AO54" s="488"/>
      <c r="AP54" s="254"/>
    </row>
    <row r="55" spans="3:41" ht="24.75" customHeight="1">
      <c r="C55" s="263"/>
      <c r="D55" s="263"/>
      <c r="E55" s="263"/>
      <c r="F55" s="263"/>
      <c r="G55" s="263"/>
      <c r="H55" s="263"/>
      <c r="I55" s="263"/>
      <c r="J55" s="292"/>
      <c r="K55" s="292"/>
      <c r="L55" s="292"/>
      <c r="M55" s="292"/>
      <c r="N55" s="292"/>
      <c r="O55" s="292"/>
      <c r="P55" s="292"/>
      <c r="Q55" s="292"/>
      <c r="R55" s="292"/>
      <c r="S55" s="292"/>
      <c r="T55" s="292"/>
      <c r="U55" s="292"/>
      <c r="V55" s="292"/>
      <c r="W55" s="292"/>
      <c r="X55" s="292"/>
      <c r="Y55" s="263"/>
      <c r="Z55" s="263"/>
      <c r="AA55" s="263"/>
      <c r="AB55" s="263"/>
      <c r="AC55" s="263"/>
      <c r="AD55" s="263"/>
      <c r="AE55" s="263"/>
      <c r="AF55" s="263"/>
      <c r="AG55" s="263"/>
      <c r="AH55" s="263"/>
      <c r="AI55" s="263"/>
      <c r="AJ55" s="263"/>
      <c r="AK55" s="263"/>
      <c r="AL55" s="263"/>
      <c r="AM55" s="263"/>
      <c r="AN55" s="263"/>
      <c r="AO55" s="263"/>
    </row>
    <row r="56" spans="3:41" ht="12.75" customHeight="1">
      <c r="C56" s="476" t="str">
        <f>Bilinguism!Y15</f>
        <v>I certify this copy conforms to my observations of the competition</v>
      </c>
      <c r="D56" s="476"/>
      <c r="E56" s="476"/>
      <c r="F56" s="476"/>
      <c r="G56" s="476"/>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row>
    <row r="57" spans="2:41" ht="13.5" customHeight="1" thickBot="1">
      <c r="B57" s="293"/>
      <c r="C57" s="476"/>
      <c r="D57" s="476"/>
      <c r="E57" s="476"/>
      <c r="F57" s="476"/>
      <c r="G57" s="476"/>
      <c r="H57" s="499"/>
      <c r="I57" s="499"/>
      <c r="J57" s="499"/>
      <c r="K57" s="499"/>
      <c r="L57" s="499"/>
      <c r="M57" s="499"/>
      <c r="N57" s="499"/>
      <c r="O57" s="499"/>
      <c r="P57" s="499"/>
      <c r="Q57" s="499"/>
      <c r="R57" s="499"/>
      <c r="S57" s="499"/>
      <c r="T57" s="499"/>
      <c r="U57" s="499"/>
      <c r="V57" s="499"/>
      <c r="W57" s="499"/>
      <c r="X57" s="499"/>
      <c r="Y57" s="499"/>
      <c r="Z57" s="274"/>
      <c r="AA57" s="294"/>
      <c r="AB57" s="294"/>
      <c r="AC57" s="294"/>
      <c r="AD57" s="294"/>
      <c r="AE57" s="294"/>
      <c r="AF57" s="294"/>
      <c r="AG57" s="294"/>
      <c r="AH57" s="294"/>
      <c r="AI57" s="294"/>
      <c r="AJ57" s="294"/>
      <c r="AK57" s="294"/>
      <c r="AL57" s="294"/>
      <c r="AM57" s="294"/>
      <c r="AN57" s="294"/>
      <c r="AO57" s="294"/>
    </row>
    <row r="58" spans="3:55" ht="12.75" customHeight="1">
      <c r="C58" s="263"/>
      <c r="D58" s="263"/>
      <c r="E58" s="263"/>
      <c r="F58" s="263"/>
      <c r="G58" s="263"/>
      <c r="H58" s="504" t="str">
        <f>Bilinguism!Y16</f>
        <v>Date</v>
      </c>
      <c r="I58" s="504"/>
      <c r="J58" s="504"/>
      <c r="K58" s="504"/>
      <c r="L58" s="504"/>
      <c r="M58" s="504"/>
      <c r="N58" s="504"/>
      <c r="O58" s="504"/>
      <c r="P58" s="504"/>
      <c r="Q58" s="504"/>
      <c r="R58" s="504"/>
      <c r="S58" s="504"/>
      <c r="T58" s="504"/>
      <c r="U58" s="504"/>
      <c r="V58" s="504"/>
      <c r="W58" s="504"/>
      <c r="X58" s="504"/>
      <c r="Y58" s="504"/>
      <c r="Z58" s="263"/>
      <c r="AA58" s="292" t="str">
        <f>IF(ISBLANK(PRM_JUGE2),Bilinguism!$Y$28,PRM_JUGE2)</f>
        <v>Judge 2</v>
      </c>
      <c r="AB58" s="292" t="str">
        <f>IF(ISBLANK(PRM_JUGE2),Bilinguism!$Y$28,PRM_JUGE2)</f>
        <v>Judge 2</v>
      </c>
      <c r="AC58" s="292" t="str">
        <f>IF(ISBLANK(PRM_JUGE2),Bilinguism!$Y$28,PRM_JUGE2)</f>
        <v>Judge 2</v>
      </c>
      <c r="AD58" s="292" t="str">
        <f>IF(ISBLANK(PRM_JUGE2),Bilinguism!$Y$28,PRM_JUGE2)</f>
        <v>Judge 2</v>
      </c>
      <c r="AE58" s="292" t="str">
        <f>IF(ISBLANK(PRM_JUGE2),Bilinguism!$Y$28,PRM_JUGE2)</f>
        <v>Judge 2</v>
      </c>
      <c r="AF58" s="292" t="str">
        <f>IF(ISBLANK(PRM_JUGE2),Bilinguism!$Y$28,PRM_JUGE2)</f>
        <v>Judge 2</v>
      </c>
      <c r="AG58" s="292" t="str">
        <f>IF(ISBLANK(PRM_JUGE2),Bilinguism!$Y$28,PRM_JUGE2)</f>
        <v>Judge 2</v>
      </c>
      <c r="AH58" s="292" t="str">
        <f>IF(ISBLANK(PRM_JUGE2),Bilinguism!$Y$28,PRM_JUGE2)</f>
        <v>Judge 2</v>
      </c>
      <c r="AI58" s="292" t="str">
        <f>IF(ISBLANK(PRM_JUGE2),Bilinguism!$Y$28,PRM_JUGE2)</f>
        <v>Judge 2</v>
      </c>
      <c r="AJ58" s="292" t="str">
        <f>IF(ISBLANK(PRM_JUGE2),Bilinguism!$Y$28,PRM_JUGE2)</f>
        <v>Judge 2</v>
      </c>
      <c r="AK58" s="292" t="str">
        <f>IF(ISBLANK(PRM_JUGE2),Bilinguism!$Y$28,PRM_JUGE2)</f>
        <v>Judge 2</v>
      </c>
      <c r="AL58" s="292" t="str">
        <f>IF(ISBLANK(PRM_JUGE2),Bilinguism!$Y$28,PRM_JUGE2)</f>
        <v>Judge 2</v>
      </c>
      <c r="AM58" s="292" t="str">
        <f>IF(ISBLANK(PRM_JUGE2),Bilinguism!$Y$28,PRM_JUGE2)</f>
        <v>Judge 2</v>
      </c>
      <c r="AN58" s="292" t="str">
        <f>IF(ISBLANK(PRM_JUGE2),Bilinguism!$Y$28,PRM_JUGE2)</f>
        <v>Judge 2</v>
      </c>
      <c r="AO58" s="292" t="str">
        <f>IF(ISBLANK(PRM_JUGE2),Bilinguism!$Y$28,PRM_JUGE2)</f>
        <v>Judge 2</v>
      </c>
      <c r="AP58" s="251"/>
      <c r="AQ58" s="251"/>
      <c r="AR58" s="251"/>
      <c r="AS58" s="251"/>
      <c r="AT58" s="251"/>
      <c r="AU58" s="251"/>
      <c r="AV58" s="251"/>
      <c r="AW58" s="251"/>
      <c r="AX58" s="251"/>
      <c r="AY58" s="251"/>
      <c r="AZ58" s="251"/>
      <c r="BA58" s="251"/>
      <c r="BB58" s="251"/>
      <c r="BC58" s="251"/>
    </row>
    <row r="59" spans="3:53" ht="12.75" customHeight="1">
      <c r="C59" s="263"/>
      <c r="D59" s="263"/>
      <c r="E59" s="263"/>
      <c r="F59" s="263"/>
      <c r="G59" s="263"/>
      <c r="H59" s="263"/>
      <c r="I59" s="263"/>
      <c r="J59" s="292"/>
      <c r="K59" s="292"/>
      <c r="L59" s="292"/>
      <c r="M59" s="292"/>
      <c r="N59" s="292"/>
      <c r="O59" s="292"/>
      <c r="P59" s="292"/>
      <c r="Q59" s="292"/>
      <c r="R59" s="292"/>
      <c r="S59" s="292"/>
      <c r="T59" s="292"/>
      <c r="U59" s="292"/>
      <c r="V59" s="292"/>
      <c r="W59" s="292"/>
      <c r="X59" s="292"/>
      <c r="Y59" s="263"/>
      <c r="Z59" s="263"/>
      <c r="AA59" s="263"/>
      <c r="AB59" s="263"/>
      <c r="AC59" s="263"/>
      <c r="AD59" s="263"/>
      <c r="AE59" s="263"/>
      <c r="AF59" s="263"/>
      <c r="AG59" s="263"/>
      <c r="AH59" s="263"/>
      <c r="AI59" s="263"/>
      <c r="AJ59" s="263"/>
      <c r="AK59" s="263"/>
      <c r="AL59" s="263"/>
      <c r="AM59" s="263"/>
      <c r="AN59" s="263"/>
      <c r="AO59" s="263"/>
      <c r="AR59" s="254"/>
      <c r="AS59" s="254"/>
      <c r="AT59" s="254"/>
      <c r="AU59" s="254"/>
      <c r="AV59" s="254"/>
      <c r="AW59" s="254"/>
      <c r="AX59" s="254"/>
      <c r="AY59" s="254"/>
      <c r="AZ59" s="257"/>
      <c r="BA59" s="254"/>
    </row>
    <row r="60" spans="3:53" ht="18" customHeight="1">
      <c r="C60" s="260"/>
      <c r="D60" s="254"/>
      <c r="E60" s="254"/>
      <c r="F60" s="491" t="str">
        <f>Bilinguism!Y123</f>
        <v>Impromptu Speech</v>
      </c>
      <c r="G60" s="491"/>
      <c r="H60" s="491"/>
      <c r="I60" s="491"/>
      <c r="J60" s="491"/>
      <c r="K60" s="491"/>
      <c r="L60" s="491"/>
      <c r="M60" s="491"/>
      <c r="N60" s="491"/>
      <c r="O60" s="491"/>
      <c r="P60" s="491"/>
      <c r="Q60" s="491"/>
      <c r="R60" s="261"/>
      <c r="S60" s="261"/>
      <c r="T60" s="261"/>
      <c r="U60" s="261"/>
      <c r="V60" s="261"/>
      <c r="W60" s="261"/>
      <c r="X60" s="261"/>
      <c r="Y60" s="261"/>
      <c r="Z60" s="261"/>
      <c r="AA60" s="298" t="str">
        <f>IF(VLOOKUP(J68,PRM_TABLE_CADET,4)="FR",Bilinguism!$Y$116,Bilinguism!$Y$117)</f>
        <v>in English</v>
      </c>
      <c r="AB60" s="298" t="str">
        <f>IF(VLOOKUP(K68,PRM_TABLE_CADET,4)="FR",Bilinguism!$Y$116,Bilinguism!$Y$117)</f>
        <v>in English</v>
      </c>
      <c r="AC60" s="298" t="str">
        <f>IF(VLOOKUP(L68,PRM_TABLE_CADET,4)="FR",Bilinguism!$Y$116,Bilinguism!$Y$117)</f>
        <v>in English</v>
      </c>
      <c r="AD60" s="298" t="str">
        <f>IF(VLOOKUP(M68,PRM_TABLE_CADET,4)="FR",Bilinguism!$Y$116,Bilinguism!$Y$117)</f>
        <v>in English</v>
      </c>
      <c r="AE60" s="298" t="str">
        <f>IF(VLOOKUP(N68,PRM_TABLE_CADET,4)="FR",Bilinguism!$Y$116,Bilinguism!$Y$117)</f>
        <v>in English</v>
      </c>
      <c r="AF60" s="298" t="str">
        <f>IF(VLOOKUP(O68,PRM_TABLE_CADET,4)="FR",Bilinguism!$Y$116,Bilinguism!$Y$117)</f>
        <v>in English</v>
      </c>
      <c r="AG60" s="298" t="str">
        <f>IF(VLOOKUP(P68,PRM_TABLE_CADET,4)="FR",Bilinguism!$Y$116,Bilinguism!$Y$117)</f>
        <v>in English</v>
      </c>
      <c r="AH60" s="298" t="str">
        <f>IF(VLOOKUP(Q68,PRM_TABLE_CADET,4)="FR",Bilinguism!$Y$116,Bilinguism!$Y$117)</f>
        <v>in English</v>
      </c>
      <c r="AI60" s="298" t="str">
        <f>IF(VLOOKUP(R68,PRM_TABLE_CADET,4)="FR",Bilinguism!$Y$116,Bilinguism!$Y$117)</f>
        <v>in English</v>
      </c>
      <c r="AJ60" s="298" t="str">
        <f>IF(VLOOKUP(S68,PRM_TABLE_CADET,4)="FR",Bilinguism!$Y$116,Bilinguism!$Y$117)</f>
        <v>in English</v>
      </c>
      <c r="AK60" s="298" t="str">
        <f>IF(VLOOKUP(T68,PRM_TABLE_CADET,4)="FR",Bilinguism!$Y$116,Bilinguism!$Y$117)</f>
        <v>in English</v>
      </c>
      <c r="AL60" s="298" t="str">
        <f>IF(VLOOKUP(U68,PRM_TABLE_CADET,4)="FR",Bilinguism!$Y$116,Bilinguism!$Y$117)</f>
        <v>in English</v>
      </c>
      <c r="AM60" s="298" t="str">
        <f>IF(VLOOKUP(V68,PRM_TABLE_CADET,4)="FR",Bilinguism!$Y$116,Bilinguism!$Y$117)</f>
        <v>in English</v>
      </c>
      <c r="AN60" s="298" t="str">
        <f>IF(VLOOKUP(W68,PRM_TABLE_CADET,4)="FR",Bilinguism!$Y$116,Bilinguism!$Y$117)</f>
        <v>in English</v>
      </c>
      <c r="AO60" s="298" t="str">
        <f>IF(VLOOKUP(X68,PRM_TABLE_CADET,4)="FR",Bilinguism!$Y$116,Bilinguism!$Y$117)</f>
        <v>in English</v>
      </c>
      <c r="AR60" s="254"/>
      <c r="AS60" s="254"/>
      <c r="AT60" s="254"/>
      <c r="AU60" s="254"/>
      <c r="AV60" s="254"/>
      <c r="AW60" s="254"/>
      <c r="AX60" s="254"/>
      <c r="AY60" s="254"/>
      <c r="AZ60" s="257"/>
      <c r="BA60" s="254"/>
    </row>
    <row r="61" spans="3:41" ht="36" customHeight="1">
      <c r="C61" s="262" t="str">
        <f>Bilinguism!Y114</f>
        <v>Speech Topic</v>
      </c>
      <c r="D61" s="263"/>
      <c r="E61" s="263"/>
      <c r="F61" s="476" t="str">
        <f>PRM_IMPRO_SUJET</f>
        <v>To be determined</v>
      </c>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row>
    <row r="62" spans="3:41" ht="12.75" customHeight="1">
      <c r="C62" s="262"/>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row>
    <row r="63" spans="3:8" ht="15.75" customHeight="1">
      <c r="C63" s="264" t="str">
        <f>Bilinguism!Y118&amp;" #"&amp;A2</f>
        <v>Judge #2</v>
      </c>
      <c r="F63" s="505" t="str">
        <f>IF(ISBLANK(PRM_JUGE2),Bilinguism!$Y$28,PRM_JUGE2)</f>
        <v>Judge 2</v>
      </c>
      <c r="G63" s="505"/>
      <c r="H63" s="505"/>
    </row>
    <row r="64" spans="3:24" ht="30" customHeight="1" hidden="1">
      <c r="C64" s="264"/>
      <c r="E64" s="501" t="str">
        <f>F60</f>
        <v>Impromptu Speech</v>
      </c>
      <c r="F64" s="501"/>
      <c r="G64" s="501"/>
      <c r="H64" s="501"/>
      <c r="I64" s="302"/>
      <c r="J64" s="475">
        <f aca="true" t="shared" si="14" ref="J64:X64">IF(ISBLANK(VLOOKUP(J68,PRM_TABLE_CADET,2)),"",VLOOKUP(J68,PRM_TABLE_CADET,2))</f>
      </c>
      <c r="K64" s="475">
        <f t="shared" si="14"/>
      </c>
      <c r="L64" s="475">
        <f t="shared" si="14"/>
      </c>
      <c r="M64" s="475">
        <f t="shared" si="14"/>
      </c>
      <c r="N64" s="475">
        <f t="shared" si="14"/>
      </c>
      <c r="O64" s="475">
        <f t="shared" si="14"/>
      </c>
      <c r="P64" s="475">
        <f t="shared" si="14"/>
      </c>
      <c r="Q64" s="475">
        <f t="shared" si="14"/>
      </c>
      <c r="R64" s="475">
        <f t="shared" si="14"/>
      </c>
      <c r="S64" s="475">
        <f t="shared" si="14"/>
      </c>
      <c r="T64" s="475">
        <f t="shared" si="14"/>
      </c>
      <c r="U64" s="475">
        <f t="shared" si="14"/>
      </c>
      <c r="V64" s="475">
        <f t="shared" si="14"/>
      </c>
      <c r="W64" s="475">
        <f t="shared" si="14"/>
      </c>
      <c r="X64" s="475">
        <f t="shared" si="14"/>
      </c>
    </row>
    <row r="65" spans="3:24" ht="57" customHeight="1" hidden="1">
      <c r="C65" s="264"/>
      <c r="E65" s="483" t="str">
        <f>C104</f>
        <v>I certify this copy conforms to my observations of the competition</v>
      </c>
      <c r="F65" s="483"/>
      <c r="G65" s="483"/>
      <c r="H65" s="483"/>
      <c r="I65" s="302"/>
      <c r="J65" s="475"/>
      <c r="K65" s="475"/>
      <c r="L65" s="475"/>
      <c r="M65" s="475"/>
      <c r="N65" s="475"/>
      <c r="O65" s="475"/>
      <c r="P65" s="475"/>
      <c r="Q65" s="475"/>
      <c r="R65" s="475"/>
      <c r="S65" s="475"/>
      <c r="T65" s="475"/>
      <c r="U65" s="475"/>
      <c r="V65" s="475"/>
      <c r="W65" s="475"/>
      <c r="X65" s="475"/>
    </row>
    <row r="66" spans="3:24" ht="15.75" customHeight="1" hidden="1">
      <c r="C66" s="264" t="str">
        <f>C63</f>
        <v>Judge #2</v>
      </c>
      <c r="F66" s="482" t="str">
        <f>F63</f>
        <v>Judge 2</v>
      </c>
      <c r="G66" s="482"/>
      <c r="H66" s="482"/>
      <c r="I66" s="302"/>
      <c r="J66" s="475"/>
      <c r="K66" s="475"/>
      <c r="L66" s="475"/>
      <c r="M66" s="475"/>
      <c r="N66" s="475"/>
      <c r="O66" s="475"/>
      <c r="P66" s="475"/>
      <c r="Q66" s="475"/>
      <c r="R66" s="475"/>
      <c r="S66" s="475"/>
      <c r="T66" s="475"/>
      <c r="U66" s="475"/>
      <c r="V66" s="475"/>
      <c r="W66" s="475"/>
      <c r="X66" s="475"/>
    </row>
    <row r="67" ht="3.75" customHeight="1" thickBot="1">
      <c r="C67" s="264"/>
    </row>
    <row r="68" spans="3:41" ht="12.75" customHeight="1">
      <c r="C68" s="489" t="str">
        <f>Bilinguism!Y119</f>
        <v>Criteria</v>
      </c>
      <c r="D68" s="490"/>
      <c r="E68" s="490"/>
      <c r="F68" s="490"/>
      <c r="G68" s="490"/>
      <c r="H68" s="490"/>
      <c r="I68" s="265"/>
      <c r="J68" s="266">
        <v>1</v>
      </c>
      <c r="K68" s="266">
        <v>2</v>
      </c>
      <c r="L68" s="266">
        <v>3</v>
      </c>
      <c r="M68" s="266">
        <v>4</v>
      </c>
      <c r="N68" s="266">
        <v>5</v>
      </c>
      <c r="O68" s="266">
        <v>6</v>
      </c>
      <c r="P68" s="266">
        <v>7</v>
      </c>
      <c r="Q68" s="266">
        <v>8</v>
      </c>
      <c r="R68" s="266">
        <v>9</v>
      </c>
      <c r="S68" s="266">
        <v>10</v>
      </c>
      <c r="T68" s="266">
        <v>11</v>
      </c>
      <c r="U68" s="266">
        <v>12</v>
      </c>
      <c r="V68" s="266">
        <v>13</v>
      </c>
      <c r="W68" s="266">
        <v>14</v>
      </c>
      <c r="X68" s="266">
        <v>15</v>
      </c>
      <c r="Y68" s="297" t="s">
        <v>160</v>
      </c>
      <c r="Z68" s="354" t="str">
        <f>Bilinguism!Y121</f>
        <v>Weight</v>
      </c>
      <c r="AA68" s="267" t="str">
        <f>Bilinguism!$Y122&amp;" (#"&amp;J68&amp;")"</f>
        <v>Comments (#1)</v>
      </c>
      <c r="AB68" s="267" t="str">
        <f>Bilinguism!$Y122&amp;" (#"&amp;K68&amp;")"</f>
        <v>Comments (#2)</v>
      </c>
      <c r="AC68" s="267" t="str">
        <f>Bilinguism!$Y122&amp;" (#"&amp;L68&amp;")"</f>
        <v>Comments (#3)</v>
      </c>
      <c r="AD68" s="267" t="str">
        <f>Bilinguism!$Y122&amp;" (#"&amp;M68&amp;")"</f>
        <v>Comments (#4)</v>
      </c>
      <c r="AE68" s="267" t="str">
        <f>Bilinguism!$Y122&amp;" (#"&amp;N68&amp;")"</f>
        <v>Comments (#5)</v>
      </c>
      <c r="AF68" s="267" t="str">
        <f>Bilinguism!$Y122&amp;" (#"&amp;O68&amp;")"</f>
        <v>Comments (#6)</v>
      </c>
      <c r="AG68" s="267" t="str">
        <f>Bilinguism!$Y122&amp;" (#"&amp;P68&amp;")"</f>
        <v>Comments (#7)</v>
      </c>
      <c r="AH68" s="267" t="str">
        <f>Bilinguism!$Y122&amp;" (#"&amp;Q68&amp;")"</f>
        <v>Comments (#8)</v>
      </c>
      <c r="AI68" s="267" t="str">
        <f>Bilinguism!$Y122&amp;" (#"&amp;R68&amp;")"</f>
        <v>Comments (#9)</v>
      </c>
      <c r="AJ68" s="267" t="str">
        <f>Bilinguism!$Y122&amp;" (#"&amp;S68&amp;")"</f>
        <v>Comments (#10)</v>
      </c>
      <c r="AK68" s="267" t="str">
        <f>Bilinguism!$Y122&amp;" (#"&amp;T68&amp;")"</f>
        <v>Comments (#11)</v>
      </c>
      <c r="AL68" s="267" t="str">
        <f>Bilinguism!$Y122&amp;" (#"&amp;U68&amp;")"</f>
        <v>Comments (#12)</v>
      </c>
      <c r="AM68" s="267" t="str">
        <f>Bilinguism!$Y122&amp;" (#"&amp;V68&amp;")"</f>
        <v>Comments (#13)</v>
      </c>
      <c r="AN68" s="267" t="str">
        <f>Bilinguism!$Y122&amp;" (#"&amp;W68&amp;")"</f>
        <v>Comments (#14)</v>
      </c>
      <c r="AO68" s="267" t="str">
        <f>Bilinguism!$Y122&amp;" (#"&amp;X68&amp;")"</f>
        <v>Comments (#15)</v>
      </c>
    </row>
    <row r="69" spans="3:41" ht="15" customHeight="1">
      <c r="C69" s="484" t="str">
        <f>Bilinguism!Y150</f>
        <v>Introduction</v>
      </c>
      <c r="D69" s="419"/>
      <c r="E69" s="419"/>
      <c r="F69" s="419"/>
      <c r="G69" s="419"/>
      <c r="H69" s="268"/>
      <c r="I69" s="268"/>
      <c r="J69" s="269">
        <f aca="true" t="shared" si="15" ref="J69:Z69">SUBTOTAL(9,J71:J72)</f>
        <v>0</v>
      </c>
      <c r="K69" s="269">
        <f t="shared" si="15"/>
        <v>0</v>
      </c>
      <c r="L69" s="269">
        <f t="shared" si="15"/>
        <v>0</v>
      </c>
      <c r="M69" s="269">
        <f t="shared" si="15"/>
        <v>0</v>
      </c>
      <c r="N69" s="269">
        <f t="shared" si="15"/>
        <v>0</v>
      </c>
      <c r="O69" s="269">
        <f t="shared" si="15"/>
        <v>0</v>
      </c>
      <c r="P69" s="269">
        <f t="shared" si="15"/>
        <v>0</v>
      </c>
      <c r="Q69" s="269">
        <f t="shared" si="15"/>
        <v>0</v>
      </c>
      <c r="R69" s="269">
        <f t="shared" si="15"/>
        <v>0</v>
      </c>
      <c r="S69" s="269">
        <f t="shared" si="15"/>
        <v>0</v>
      </c>
      <c r="T69" s="269">
        <f t="shared" si="15"/>
        <v>0</v>
      </c>
      <c r="U69" s="269">
        <f t="shared" si="15"/>
        <v>0</v>
      </c>
      <c r="V69" s="269">
        <f t="shared" si="15"/>
        <v>0</v>
      </c>
      <c r="W69" s="269">
        <f t="shared" si="15"/>
        <v>0</v>
      </c>
      <c r="X69" s="269">
        <f t="shared" si="15"/>
        <v>0</v>
      </c>
      <c r="Y69" s="270">
        <f t="shared" si="15"/>
        <v>3</v>
      </c>
      <c r="Z69" s="355">
        <f t="shared" si="15"/>
        <v>3</v>
      </c>
      <c r="AA69" s="271"/>
      <c r="AB69" s="271"/>
      <c r="AC69" s="271"/>
      <c r="AD69" s="271"/>
      <c r="AE69" s="271"/>
      <c r="AF69" s="271"/>
      <c r="AG69" s="271"/>
      <c r="AH69" s="271"/>
      <c r="AI69" s="271"/>
      <c r="AJ69" s="271"/>
      <c r="AK69" s="271"/>
      <c r="AL69" s="271"/>
      <c r="AM69" s="271"/>
      <c r="AN69" s="271"/>
      <c r="AO69" s="271"/>
    </row>
    <row r="70" spans="3:41" ht="6" customHeight="1">
      <c r="C70" s="273"/>
      <c r="D70" s="274"/>
      <c r="E70" s="274"/>
      <c r="F70" s="274"/>
      <c r="G70" s="274"/>
      <c r="H70" s="274"/>
      <c r="I70" s="274"/>
      <c r="J70" s="275"/>
      <c r="K70" s="275"/>
      <c r="L70" s="275"/>
      <c r="M70" s="275"/>
      <c r="N70" s="275"/>
      <c r="O70" s="275"/>
      <c r="P70" s="275"/>
      <c r="Q70" s="275"/>
      <c r="R70" s="275"/>
      <c r="S70" s="275"/>
      <c r="T70" s="275"/>
      <c r="U70" s="275"/>
      <c r="V70" s="275"/>
      <c r="W70" s="275"/>
      <c r="X70" s="275"/>
      <c r="Y70" s="274"/>
      <c r="Z70" s="356"/>
      <c r="AA70" s="276"/>
      <c r="AB70" s="276"/>
      <c r="AC70" s="276"/>
      <c r="AD70" s="276"/>
      <c r="AE70" s="276"/>
      <c r="AF70" s="276"/>
      <c r="AG70" s="276"/>
      <c r="AH70" s="276"/>
      <c r="AI70" s="276"/>
      <c r="AJ70" s="276"/>
      <c r="AK70" s="276"/>
      <c r="AL70" s="276"/>
      <c r="AM70" s="276"/>
      <c r="AN70" s="276"/>
      <c r="AO70" s="276"/>
    </row>
    <row r="71" spans="3:57" ht="12.75" customHeight="1">
      <c r="C71" s="277"/>
      <c r="D71" s="410" t="str">
        <f>Bilinguism!Y151</f>
        <v>Aroused interests</v>
      </c>
      <c r="E71" s="410"/>
      <c r="F71" s="410"/>
      <c r="G71" s="410"/>
      <c r="H71" s="278"/>
      <c r="I71" s="278"/>
      <c r="J71" s="304"/>
      <c r="K71" s="304"/>
      <c r="L71" s="304"/>
      <c r="M71" s="304"/>
      <c r="N71" s="304"/>
      <c r="O71" s="304"/>
      <c r="P71" s="304"/>
      <c r="Q71" s="304"/>
      <c r="R71" s="304"/>
      <c r="S71" s="304"/>
      <c r="T71" s="304"/>
      <c r="U71" s="304"/>
      <c r="V71" s="304"/>
      <c r="W71" s="304"/>
      <c r="X71" s="304"/>
      <c r="Y71" s="337">
        <f>IF(prmMaxWeight,Parameters!D67,Parameters!F67)</f>
        <v>2</v>
      </c>
      <c r="Z71" s="340">
        <f>Parameters!F67</f>
        <v>2</v>
      </c>
      <c r="AA71" s="481"/>
      <c r="AB71" s="481"/>
      <c r="AC71" s="481"/>
      <c r="AD71" s="481"/>
      <c r="AE71" s="481"/>
      <c r="AF71" s="481"/>
      <c r="AG71" s="481"/>
      <c r="AH71" s="481"/>
      <c r="AI71" s="481"/>
      <c r="AJ71" s="481"/>
      <c r="AK71" s="481"/>
      <c r="AL71" s="481"/>
      <c r="AM71" s="481"/>
      <c r="AN71" s="481"/>
      <c r="AO71" s="481"/>
      <c r="AQ71" s="242">
        <f>J71*$Z71/$Y71</f>
        <v>0</v>
      </c>
      <c r="AR71" s="242">
        <f aca="true" t="shared" si="16" ref="AR71:BE72">K71*$Z71/$Y71</f>
        <v>0</v>
      </c>
      <c r="AS71" s="242">
        <f t="shared" si="16"/>
        <v>0</v>
      </c>
      <c r="AT71" s="242">
        <f t="shared" si="16"/>
        <v>0</v>
      </c>
      <c r="AU71" s="242">
        <f t="shared" si="16"/>
        <v>0</v>
      </c>
      <c r="AV71" s="242">
        <f t="shared" si="16"/>
        <v>0</v>
      </c>
      <c r="AW71" s="242">
        <f t="shared" si="16"/>
        <v>0</v>
      </c>
      <c r="AX71" s="242">
        <f t="shared" si="16"/>
        <v>0</v>
      </c>
      <c r="AY71" s="242">
        <f t="shared" si="16"/>
        <v>0</v>
      </c>
      <c r="AZ71" s="242">
        <f t="shared" si="16"/>
        <v>0</v>
      </c>
      <c r="BA71" s="242">
        <f t="shared" si="16"/>
        <v>0</v>
      </c>
      <c r="BB71" s="242">
        <f t="shared" si="16"/>
        <v>0</v>
      </c>
      <c r="BC71" s="242">
        <f t="shared" si="16"/>
        <v>0</v>
      </c>
      <c r="BD71" s="242">
        <f t="shared" si="16"/>
        <v>0</v>
      </c>
      <c r="BE71" s="242">
        <f t="shared" si="16"/>
        <v>0</v>
      </c>
    </row>
    <row r="72" spans="3:57" ht="12.75" customHeight="1">
      <c r="C72" s="277"/>
      <c r="D72" s="411" t="str">
        <f>Bilinguism!Y152</f>
        <v>Effective and appropriate presentation</v>
      </c>
      <c r="E72" s="411"/>
      <c r="F72" s="411"/>
      <c r="G72" s="411"/>
      <c r="H72" s="279"/>
      <c r="I72" s="279"/>
      <c r="J72" s="305"/>
      <c r="K72" s="305"/>
      <c r="L72" s="305"/>
      <c r="M72" s="305"/>
      <c r="N72" s="305"/>
      <c r="O72" s="305"/>
      <c r="P72" s="305"/>
      <c r="Q72" s="305"/>
      <c r="R72" s="305"/>
      <c r="S72" s="305"/>
      <c r="T72" s="305"/>
      <c r="U72" s="305"/>
      <c r="V72" s="305"/>
      <c r="W72" s="305"/>
      <c r="X72" s="305"/>
      <c r="Y72" s="338">
        <f>IF(prmMaxWeight,Parameters!D68,Parameters!F68)</f>
        <v>1</v>
      </c>
      <c r="Z72" s="341">
        <f>Parameters!F68</f>
        <v>1</v>
      </c>
      <c r="AA72" s="481"/>
      <c r="AB72" s="481"/>
      <c r="AC72" s="481"/>
      <c r="AD72" s="481"/>
      <c r="AE72" s="481"/>
      <c r="AF72" s="481"/>
      <c r="AG72" s="481"/>
      <c r="AH72" s="481"/>
      <c r="AI72" s="481"/>
      <c r="AJ72" s="481"/>
      <c r="AK72" s="481"/>
      <c r="AL72" s="481"/>
      <c r="AM72" s="481"/>
      <c r="AN72" s="481"/>
      <c r="AO72" s="481"/>
      <c r="AQ72" s="242">
        <f aca="true" t="shared" si="17" ref="AQ72:BE93">J72*$Z72/$Y72</f>
        <v>0</v>
      </c>
      <c r="AR72" s="242">
        <f t="shared" si="16"/>
        <v>0</v>
      </c>
      <c r="AS72" s="242">
        <f t="shared" si="16"/>
        <v>0</v>
      </c>
      <c r="AT72" s="242">
        <f t="shared" si="16"/>
        <v>0</v>
      </c>
      <c r="AU72" s="242">
        <f t="shared" si="16"/>
        <v>0</v>
      </c>
      <c r="AV72" s="242">
        <f t="shared" si="16"/>
        <v>0</v>
      </c>
      <c r="AW72" s="242">
        <f t="shared" si="16"/>
        <v>0</v>
      </c>
      <c r="AX72" s="242">
        <f t="shared" si="16"/>
        <v>0</v>
      </c>
      <c r="AY72" s="242">
        <f t="shared" si="16"/>
        <v>0</v>
      </c>
      <c r="AZ72" s="242">
        <f t="shared" si="16"/>
        <v>0</v>
      </c>
      <c r="BA72" s="242">
        <f t="shared" si="16"/>
        <v>0</v>
      </c>
      <c r="BB72" s="242">
        <f t="shared" si="16"/>
        <v>0</v>
      </c>
      <c r="BC72" s="242">
        <f t="shared" si="16"/>
        <v>0</v>
      </c>
      <c r="BD72" s="242">
        <f t="shared" si="16"/>
        <v>0</v>
      </c>
      <c r="BE72" s="242">
        <f t="shared" si="16"/>
        <v>0</v>
      </c>
    </row>
    <row r="73" spans="3:41" ht="6" customHeight="1">
      <c r="C73" s="280"/>
      <c r="D73" s="281"/>
      <c r="E73" s="282"/>
      <c r="F73" s="274"/>
      <c r="G73" s="274"/>
      <c r="H73" s="274"/>
      <c r="I73" s="274"/>
      <c r="J73" s="275"/>
      <c r="K73" s="275"/>
      <c r="L73" s="275"/>
      <c r="M73" s="275"/>
      <c r="N73" s="275"/>
      <c r="O73" s="275"/>
      <c r="P73" s="275"/>
      <c r="Q73" s="275"/>
      <c r="R73" s="275"/>
      <c r="S73" s="275"/>
      <c r="T73" s="275"/>
      <c r="U73" s="275"/>
      <c r="V73" s="275"/>
      <c r="W73" s="275"/>
      <c r="X73" s="275"/>
      <c r="Y73" s="282"/>
      <c r="Z73" s="357"/>
      <c r="AA73" s="296"/>
      <c r="AB73" s="296"/>
      <c r="AC73" s="296"/>
      <c r="AD73" s="296"/>
      <c r="AE73" s="296"/>
      <c r="AF73" s="296"/>
      <c r="AG73" s="296"/>
      <c r="AH73" s="296"/>
      <c r="AI73" s="296"/>
      <c r="AJ73" s="296"/>
      <c r="AK73" s="296"/>
      <c r="AL73" s="296"/>
      <c r="AM73" s="296"/>
      <c r="AN73" s="296"/>
      <c r="AO73" s="296"/>
    </row>
    <row r="74" spans="3:41" ht="16.5" customHeight="1">
      <c r="C74" s="484" t="str">
        <f>Bilinguism!Y153</f>
        <v>Body of Speech</v>
      </c>
      <c r="D74" s="419"/>
      <c r="E74" s="419"/>
      <c r="F74" s="419"/>
      <c r="G74" s="419"/>
      <c r="H74" s="268"/>
      <c r="I74" s="268"/>
      <c r="J74" s="269">
        <f aca="true" t="shared" si="18" ref="J74:Z74">SUBTOTAL(9,J76:J81)</f>
        <v>0</v>
      </c>
      <c r="K74" s="269">
        <f t="shared" si="18"/>
        <v>0</v>
      </c>
      <c r="L74" s="269">
        <f t="shared" si="18"/>
        <v>0</v>
      </c>
      <c r="M74" s="269">
        <f t="shared" si="18"/>
        <v>0</v>
      </c>
      <c r="N74" s="269">
        <f t="shared" si="18"/>
        <v>0</v>
      </c>
      <c r="O74" s="269">
        <f t="shared" si="18"/>
        <v>0</v>
      </c>
      <c r="P74" s="269">
        <f t="shared" si="18"/>
        <v>0</v>
      </c>
      <c r="Q74" s="269">
        <f t="shared" si="18"/>
        <v>0</v>
      </c>
      <c r="R74" s="269">
        <f t="shared" si="18"/>
        <v>0</v>
      </c>
      <c r="S74" s="269">
        <f t="shared" si="18"/>
        <v>0</v>
      </c>
      <c r="T74" s="269">
        <f t="shared" si="18"/>
        <v>0</v>
      </c>
      <c r="U74" s="269">
        <f t="shared" si="18"/>
        <v>0</v>
      </c>
      <c r="V74" s="269">
        <f t="shared" si="18"/>
        <v>0</v>
      </c>
      <c r="W74" s="269">
        <f t="shared" si="18"/>
        <v>0</v>
      </c>
      <c r="X74" s="269">
        <f t="shared" si="18"/>
        <v>0</v>
      </c>
      <c r="Y74" s="270">
        <f t="shared" si="18"/>
        <v>9</v>
      </c>
      <c r="Z74" s="355">
        <f t="shared" si="18"/>
        <v>9</v>
      </c>
      <c r="AA74" s="271"/>
      <c r="AB74" s="271"/>
      <c r="AC74" s="271"/>
      <c r="AD74" s="271"/>
      <c r="AE74" s="271"/>
      <c r="AF74" s="271"/>
      <c r="AG74" s="271"/>
      <c r="AH74" s="271"/>
      <c r="AI74" s="271"/>
      <c r="AJ74" s="271"/>
      <c r="AK74" s="271"/>
      <c r="AL74" s="271"/>
      <c r="AM74" s="271"/>
      <c r="AN74" s="271"/>
      <c r="AO74" s="271"/>
    </row>
    <row r="75" spans="3:41" ht="6" customHeight="1">
      <c r="C75" s="273"/>
      <c r="D75" s="284"/>
      <c r="E75" s="274"/>
      <c r="F75" s="274"/>
      <c r="G75" s="274"/>
      <c r="H75" s="274"/>
      <c r="I75" s="274"/>
      <c r="J75" s="275"/>
      <c r="K75" s="275"/>
      <c r="L75" s="275"/>
      <c r="M75" s="275"/>
      <c r="N75" s="275"/>
      <c r="O75" s="275"/>
      <c r="P75" s="275"/>
      <c r="Q75" s="275"/>
      <c r="R75" s="275"/>
      <c r="S75" s="275"/>
      <c r="T75" s="275"/>
      <c r="U75" s="275"/>
      <c r="V75" s="275"/>
      <c r="W75" s="275"/>
      <c r="X75" s="275"/>
      <c r="Y75" s="274"/>
      <c r="Z75" s="358"/>
      <c r="AA75" s="276"/>
      <c r="AB75" s="276"/>
      <c r="AC75" s="276"/>
      <c r="AD75" s="276"/>
      <c r="AE75" s="276"/>
      <c r="AF75" s="276"/>
      <c r="AG75" s="276"/>
      <c r="AH75" s="276"/>
      <c r="AI75" s="276"/>
      <c r="AJ75" s="276"/>
      <c r="AK75" s="276"/>
      <c r="AL75" s="276"/>
      <c r="AM75" s="276"/>
      <c r="AN75" s="276"/>
      <c r="AO75" s="276"/>
    </row>
    <row r="76" spans="3:57" ht="12.75" customHeight="1">
      <c r="C76" s="277"/>
      <c r="D76" s="415" t="str">
        <f>Bilinguism!Y154</f>
        <v>Information complete &amp; logically presented</v>
      </c>
      <c r="E76" s="415"/>
      <c r="F76" s="415"/>
      <c r="G76" s="415"/>
      <c r="H76" s="278"/>
      <c r="I76" s="278"/>
      <c r="J76" s="304"/>
      <c r="K76" s="304"/>
      <c r="L76" s="304"/>
      <c r="M76" s="304"/>
      <c r="N76" s="304"/>
      <c r="O76" s="304"/>
      <c r="P76" s="304"/>
      <c r="Q76" s="304"/>
      <c r="R76" s="304"/>
      <c r="S76" s="304"/>
      <c r="T76" s="304"/>
      <c r="U76" s="304"/>
      <c r="V76" s="304"/>
      <c r="W76" s="304"/>
      <c r="X76" s="304"/>
      <c r="Y76" s="337">
        <f>IF(prmMaxWeight,Parameters!D70,Parameters!F70)</f>
        <v>1</v>
      </c>
      <c r="Z76" s="340">
        <f>Parameters!F70</f>
        <v>1</v>
      </c>
      <c r="AA76" s="481"/>
      <c r="AB76" s="481"/>
      <c r="AC76" s="481"/>
      <c r="AD76" s="481"/>
      <c r="AE76" s="481"/>
      <c r="AF76" s="481"/>
      <c r="AG76" s="481"/>
      <c r="AH76" s="481"/>
      <c r="AI76" s="481"/>
      <c r="AJ76" s="481"/>
      <c r="AK76" s="481"/>
      <c r="AL76" s="481"/>
      <c r="AM76" s="481"/>
      <c r="AN76" s="481"/>
      <c r="AO76" s="481"/>
      <c r="AQ76" s="242">
        <f t="shared" si="17"/>
        <v>0</v>
      </c>
      <c r="AR76" s="242">
        <f t="shared" si="17"/>
        <v>0</v>
      </c>
      <c r="AS76" s="242">
        <f t="shared" si="17"/>
        <v>0</v>
      </c>
      <c r="AT76" s="242">
        <f t="shared" si="17"/>
        <v>0</v>
      </c>
      <c r="AU76" s="242">
        <f t="shared" si="17"/>
        <v>0</v>
      </c>
      <c r="AV76" s="242">
        <f t="shared" si="17"/>
        <v>0</v>
      </c>
      <c r="AW76" s="242">
        <f t="shared" si="17"/>
        <v>0</v>
      </c>
      <c r="AX76" s="242">
        <f t="shared" si="17"/>
        <v>0</v>
      </c>
      <c r="AY76" s="242">
        <f t="shared" si="17"/>
        <v>0</v>
      </c>
      <c r="AZ76" s="242">
        <f t="shared" si="17"/>
        <v>0</v>
      </c>
      <c r="BA76" s="242">
        <f t="shared" si="17"/>
        <v>0</v>
      </c>
      <c r="BB76" s="242">
        <f t="shared" si="17"/>
        <v>0</v>
      </c>
      <c r="BC76" s="242">
        <f t="shared" si="17"/>
        <v>0</v>
      </c>
      <c r="BD76" s="242">
        <f t="shared" si="17"/>
        <v>0</v>
      </c>
      <c r="BE76" s="242">
        <f t="shared" si="17"/>
        <v>0</v>
      </c>
    </row>
    <row r="77" spans="3:57" ht="12.75" customHeight="1">
      <c r="C77" s="277"/>
      <c r="D77" s="416" t="str">
        <f>Bilinguism!Y155</f>
        <v>Knowledge about the subject</v>
      </c>
      <c r="E77" s="416"/>
      <c r="F77" s="416"/>
      <c r="G77" s="416"/>
      <c r="H77" s="285"/>
      <c r="I77" s="285"/>
      <c r="J77" s="306"/>
      <c r="K77" s="306"/>
      <c r="L77" s="306"/>
      <c r="M77" s="306"/>
      <c r="N77" s="306"/>
      <c r="O77" s="306"/>
      <c r="P77" s="306"/>
      <c r="Q77" s="306"/>
      <c r="R77" s="306"/>
      <c r="S77" s="306"/>
      <c r="T77" s="306"/>
      <c r="U77" s="306"/>
      <c r="V77" s="306"/>
      <c r="W77" s="306"/>
      <c r="X77" s="306"/>
      <c r="Y77" s="337">
        <f>IF(prmMaxWeight,Parameters!D71,Parameters!F71)</f>
        <v>1</v>
      </c>
      <c r="Z77" s="342">
        <f>Parameters!F71</f>
        <v>1</v>
      </c>
      <c r="AA77" s="481"/>
      <c r="AB77" s="481"/>
      <c r="AC77" s="481"/>
      <c r="AD77" s="481"/>
      <c r="AE77" s="481"/>
      <c r="AF77" s="481"/>
      <c r="AG77" s="481"/>
      <c r="AH77" s="481"/>
      <c r="AI77" s="481"/>
      <c r="AJ77" s="481"/>
      <c r="AK77" s="481"/>
      <c r="AL77" s="481"/>
      <c r="AM77" s="481"/>
      <c r="AN77" s="481"/>
      <c r="AO77" s="481"/>
      <c r="AQ77" s="242">
        <f t="shared" si="17"/>
        <v>0</v>
      </c>
      <c r="AR77" s="242">
        <f t="shared" si="17"/>
        <v>0</v>
      </c>
      <c r="AS77" s="242">
        <f t="shared" si="17"/>
        <v>0</v>
      </c>
      <c r="AT77" s="242">
        <f t="shared" si="17"/>
        <v>0</v>
      </c>
      <c r="AU77" s="242">
        <f t="shared" si="17"/>
        <v>0</v>
      </c>
      <c r="AV77" s="242">
        <f t="shared" si="17"/>
        <v>0</v>
      </c>
      <c r="AW77" s="242">
        <f t="shared" si="17"/>
        <v>0</v>
      </c>
      <c r="AX77" s="242">
        <f t="shared" si="17"/>
        <v>0</v>
      </c>
      <c r="AY77" s="242">
        <f t="shared" si="17"/>
        <v>0</v>
      </c>
      <c r="AZ77" s="242">
        <f t="shared" si="17"/>
        <v>0</v>
      </c>
      <c r="BA77" s="242">
        <f t="shared" si="17"/>
        <v>0</v>
      </c>
      <c r="BB77" s="242">
        <f t="shared" si="17"/>
        <v>0</v>
      </c>
      <c r="BC77" s="242">
        <f t="shared" si="17"/>
        <v>0</v>
      </c>
      <c r="BD77" s="242">
        <f t="shared" si="17"/>
        <v>0</v>
      </c>
      <c r="BE77" s="242">
        <f t="shared" si="17"/>
        <v>0</v>
      </c>
    </row>
    <row r="78" spans="3:57" ht="12.75" customHeight="1">
      <c r="C78" s="277"/>
      <c r="D78" s="416" t="str">
        <f>Bilinguism!Y156</f>
        <v>Speech developed with originality</v>
      </c>
      <c r="E78" s="416"/>
      <c r="F78" s="416"/>
      <c r="G78" s="416"/>
      <c r="H78" s="285"/>
      <c r="I78" s="285"/>
      <c r="J78" s="306"/>
      <c r="K78" s="306"/>
      <c r="L78" s="306"/>
      <c r="M78" s="306"/>
      <c r="N78" s="306"/>
      <c r="O78" s="306"/>
      <c r="P78" s="306"/>
      <c r="Q78" s="306"/>
      <c r="R78" s="306"/>
      <c r="S78" s="306"/>
      <c r="T78" s="306"/>
      <c r="U78" s="306"/>
      <c r="V78" s="306"/>
      <c r="W78" s="306"/>
      <c r="X78" s="306"/>
      <c r="Y78" s="337">
        <f>IF(prmMaxWeight,Parameters!D72,Parameters!F72)</f>
        <v>2</v>
      </c>
      <c r="Z78" s="342">
        <f>Parameters!F72</f>
        <v>2</v>
      </c>
      <c r="AA78" s="481"/>
      <c r="AB78" s="481"/>
      <c r="AC78" s="481"/>
      <c r="AD78" s="481"/>
      <c r="AE78" s="481"/>
      <c r="AF78" s="481"/>
      <c r="AG78" s="481"/>
      <c r="AH78" s="481"/>
      <c r="AI78" s="481"/>
      <c r="AJ78" s="481"/>
      <c r="AK78" s="481"/>
      <c r="AL78" s="481"/>
      <c r="AM78" s="481"/>
      <c r="AN78" s="481"/>
      <c r="AO78" s="481"/>
      <c r="AQ78" s="242">
        <f t="shared" si="17"/>
        <v>0</v>
      </c>
      <c r="AR78" s="242">
        <f t="shared" si="17"/>
        <v>0</v>
      </c>
      <c r="AS78" s="242">
        <f t="shared" si="17"/>
        <v>0</v>
      </c>
      <c r="AT78" s="242">
        <f t="shared" si="17"/>
        <v>0</v>
      </c>
      <c r="AU78" s="242">
        <f t="shared" si="17"/>
        <v>0</v>
      </c>
      <c r="AV78" s="242">
        <f t="shared" si="17"/>
        <v>0</v>
      </c>
      <c r="AW78" s="242">
        <f t="shared" si="17"/>
        <v>0</v>
      </c>
      <c r="AX78" s="242">
        <f t="shared" si="17"/>
        <v>0</v>
      </c>
      <c r="AY78" s="242">
        <f t="shared" si="17"/>
        <v>0</v>
      </c>
      <c r="AZ78" s="242">
        <f t="shared" si="17"/>
        <v>0</v>
      </c>
      <c r="BA78" s="242">
        <f t="shared" si="17"/>
        <v>0</v>
      </c>
      <c r="BB78" s="242">
        <f t="shared" si="17"/>
        <v>0</v>
      </c>
      <c r="BC78" s="242">
        <f t="shared" si="17"/>
        <v>0</v>
      </c>
      <c r="BD78" s="242">
        <f t="shared" si="17"/>
        <v>0</v>
      </c>
      <c r="BE78" s="242">
        <f t="shared" si="17"/>
        <v>0</v>
      </c>
    </row>
    <row r="79" spans="3:57" ht="12.75" customHeight="1">
      <c r="C79" s="277"/>
      <c r="D79" s="416" t="str">
        <f>Bilinguism!Y157</f>
        <v>Proper and effective use of language</v>
      </c>
      <c r="E79" s="416"/>
      <c r="F79" s="416"/>
      <c r="G79" s="416"/>
      <c r="H79" s="285"/>
      <c r="I79" s="285"/>
      <c r="J79" s="306"/>
      <c r="K79" s="306"/>
      <c r="L79" s="306"/>
      <c r="M79" s="306"/>
      <c r="N79" s="306"/>
      <c r="O79" s="306"/>
      <c r="P79" s="306"/>
      <c r="Q79" s="306"/>
      <c r="R79" s="306"/>
      <c r="S79" s="306"/>
      <c r="T79" s="306"/>
      <c r="U79" s="306"/>
      <c r="V79" s="306"/>
      <c r="W79" s="306"/>
      <c r="X79" s="306"/>
      <c r="Y79" s="337">
        <f>IF(prmMaxWeight,Parameters!D73,Parameters!F73)</f>
        <v>2</v>
      </c>
      <c r="Z79" s="342">
        <f>Parameters!F73</f>
        <v>2</v>
      </c>
      <c r="AA79" s="481"/>
      <c r="AB79" s="481"/>
      <c r="AC79" s="481"/>
      <c r="AD79" s="481"/>
      <c r="AE79" s="481"/>
      <c r="AF79" s="481"/>
      <c r="AG79" s="481"/>
      <c r="AH79" s="481"/>
      <c r="AI79" s="481"/>
      <c r="AJ79" s="481"/>
      <c r="AK79" s="481"/>
      <c r="AL79" s="481"/>
      <c r="AM79" s="481"/>
      <c r="AN79" s="481"/>
      <c r="AO79" s="481"/>
      <c r="AQ79" s="242">
        <f t="shared" si="17"/>
        <v>0</v>
      </c>
      <c r="AR79" s="242">
        <f t="shared" si="17"/>
        <v>0</v>
      </c>
      <c r="AS79" s="242">
        <f t="shared" si="17"/>
        <v>0</v>
      </c>
      <c r="AT79" s="242">
        <f t="shared" si="17"/>
        <v>0</v>
      </c>
      <c r="AU79" s="242">
        <f t="shared" si="17"/>
        <v>0</v>
      </c>
      <c r="AV79" s="242">
        <f t="shared" si="17"/>
        <v>0</v>
      </c>
      <c r="AW79" s="242">
        <f t="shared" si="17"/>
        <v>0</v>
      </c>
      <c r="AX79" s="242">
        <f t="shared" si="17"/>
        <v>0</v>
      </c>
      <c r="AY79" s="242">
        <f t="shared" si="17"/>
        <v>0</v>
      </c>
      <c r="AZ79" s="242">
        <f t="shared" si="17"/>
        <v>0</v>
      </c>
      <c r="BA79" s="242">
        <f t="shared" si="17"/>
        <v>0</v>
      </c>
      <c r="BB79" s="242">
        <f t="shared" si="17"/>
        <v>0</v>
      </c>
      <c r="BC79" s="242">
        <f t="shared" si="17"/>
        <v>0</v>
      </c>
      <c r="BD79" s="242">
        <f t="shared" si="17"/>
        <v>0</v>
      </c>
      <c r="BE79" s="242">
        <f t="shared" si="17"/>
        <v>0</v>
      </c>
    </row>
    <row r="80" spans="3:57" ht="12.75" customHeight="1">
      <c r="C80" s="277"/>
      <c r="D80" s="416" t="str">
        <f>Bilinguism!Y158</f>
        <v>Kept to topic</v>
      </c>
      <c r="E80" s="416"/>
      <c r="F80" s="416"/>
      <c r="G80" s="416"/>
      <c r="H80" s="285"/>
      <c r="I80" s="285"/>
      <c r="J80" s="306"/>
      <c r="K80" s="306"/>
      <c r="L80" s="306"/>
      <c r="M80" s="306"/>
      <c r="N80" s="306"/>
      <c r="O80" s="306"/>
      <c r="P80" s="306"/>
      <c r="Q80" s="306"/>
      <c r="R80" s="306"/>
      <c r="S80" s="306"/>
      <c r="T80" s="306"/>
      <c r="U80" s="306"/>
      <c r="V80" s="306"/>
      <c r="W80" s="306"/>
      <c r="X80" s="306"/>
      <c r="Y80" s="337">
        <f>IF(prmMaxWeight,Parameters!D74,Parameters!F74)</f>
        <v>2</v>
      </c>
      <c r="Z80" s="342">
        <f>Parameters!F74</f>
        <v>2</v>
      </c>
      <c r="AA80" s="481"/>
      <c r="AB80" s="481"/>
      <c r="AC80" s="481"/>
      <c r="AD80" s="481"/>
      <c r="AE80" s="481"/>
      <c r="AF80" s="481"/>
      <c r="AG80" s="481"/>
      <c r="AH80" s="481"/>
      <c r="AI80" s="481"/>
      <c r="AJ80" s="481"/>
      <c r="AK80" s="481"/>
      <c r="AL80" s="481"/>
      <c r="AM80" s="481"/>
      <c r="AN80" s="481"/>
      <c r="AO80" s="481"/>
      <c r="AQ80" s="242">
        <f t="shared" si="17"/>
        <v>0</v>
      </c>
      <c r="AR80" s="242">
        <f t="shared" si="17"/>
        <v>0</v>
      </c>
      <c r="AS80" s="242">
        <f t="shared" si="17"/>
        <v>0</v>
      </c>
      <c r="AT80" s="242">
        <f t="shared" si="17"/>
        <v>0</v>
      </c>
      <c r="AU80" s="242">
        <f t="shared" si="17"/>
        <v>0</v>
      </c>
      <c r="AV80" s="242">
        <f t="shared" si="17"/>
        <v>0</v>
      </c>
      <c r="AW80" s="242">
        <f t="shared" si="17"/>
        <v>0</v>
      </c>
      <c r="AX80" s="242">
        <f t="shared" si="17"/>
        <v>0</v>
      </c>
      <c r="AY80" s="242">
        <f t="shared" si="17"/>
        <v>0</v>
      </c>
      <c r="AZ80" s="242">
        <f t="shared" si="17"/>
        <v>0</v>
      </c>
      <c r="BA80" s="242">
        <f t="shared" si="17"/>
        <v>0</v>
      </c>
      <c r="BB80" s="242">
        <f t="shared" si="17"/>
        <v>0</v>
      </c>
      <c r="BC80" s="242">
        <f t="shared" si="17"/>
        <v>0</v>
      </c>
      <c r="BD80" s="242">
        <f t="shared" si="17"/>
        <v>0</v>
      </c>
      <c r="BE80" s="242">
        <f t="shared" si="17"/>
        <v>0</v>
      </c>
    </row>
    <row r="81" spans="3:57" ht="24" customHeight="1">
      <c r="C81" s="277"/>
      <c r="D81" s="418" t="str">
        <f>Bilinguism!Y159</f>
        <v>Correct grammar</v>
      </c>
      <c r="E81" s="418"/>
      <c r="F81" s="418"/>
      <c r="G81" s="418"/>
      <c r="H81" s="279"/>
      <c r="I81" s="279"/>
      <c r="J81" s="305"/>
      <c r="K81" s="305"/>
      <c r="L81" s="305"/>
      <c r="M81" s="305"/>
      <c r="N81" s="305"/>
      <c r="O81" s="305"/>
      <c r="P81" s="305"/>
      <c r="Q81" s="305"/>
      <c r="R81" s="305"/>
      <c r="S81" s="305"/>
      <c r="T81" s="305"/>
      <c r="U81" s="305"/>
      <c r="V81" s="305"/>
      <c r="W81" s="305"/>
      <c r="X81" s="305"/>
      <c r="Y81" s="338">
        <f>IF(prmMaxWeight,Parameters!D75,Parameters!F75)</f>
        <v>1</v>
      </c>
      <c r="Z81" s="341">
        <f>Parameters!F75</f>
        <v>1</v>
      </c>
      <c r="AA81" s="481"/>
      <c r="AB81" s="481"/>
      <c r="AC81" s="481"/>
      <c r="AD81" s="481"/>
      <c r="AE81" s="481"/>
      <c r="AF81" s="481"/>
      <c r="AG81" s="481"/>
      <c r="AH81" s="481"/>
      <c r="AI81" s="481"/>
      <c r="AJ81" s="481"/>
      <c r="AK81" s="481"/>
      <c r="AL81" s="481"/>
      <c r="AM81" s="481"/>
      <c r="AN81" s="481"/>
      <c r="AO81" s="481"/>
      <c r="AQ81" s="242">
        <f t="shared" si="17"/>
        <v>0</v>
      </c>
      <c r="AR81" s="242">
        <f t="shared" si="17"/>
        <v>0</v>
      </c>
      <c r="AS81" s="242">
        <f t="shared" si="17"/>
        <v>0</v>
      </c>
      <c r="AT81" s="242">
        <f t="shared" si="17"/>
        <v>0</v>
      </c>
      <c r="AU81" s="242">
        <f t="shared" si="17"/>
        <v>0</v>
      </c>
      <c r="AV81" s="242">
        <f t="shared" si="17"/>
        <v>0</v>
      </c>
      <c r="AW81" s="242">
        <f t="shared" si="17"/>
        <v>0</v>
      </c>
      <c r="AX81" s="242">
        <f t="shared" si="17"/>
        <v>0</v>
      </c>
      <c r="AY81" s="242">
        <f t="shared" si="17"/>
        <v>0</v>
      </c>
      <c r="AZ81" s="242">
        <f t="shared" si="17"/>
        <v>0</v>
      </c>
      <c r="BA81" s="242">
        <f t="shared" si="17"/>
        <v>0</v>
      </c>
      <c r="BB81" s="242">
        <f t="shared" si="17"/>
        <v>0</v>
      </c>
      <c r="BC81" s="242">
        <f t="shared" si="17"/>
        <v>0</v>
      </c>
      <c r="BD81" s="242">
        <f t="shared" si="17"/>
        <v>0</v>
      </c>
      <c r="BE81" s="242">
        <f t="shared" si="17"/>
        <v>0</v>
      </c>
    </row>
    <row r="82" spans="3:41" ht="6" customHeight="1">
      <c r="C82" s="280"/>
      <c r="D82" s="281"/>
      <c r="E82" s="282"/>
      <c r="F82" s="274"/>
      <c r="G82" s="274"/>
      <c r="H82" s="274"/>
      <c r="I82" s="274"/>
      <c r="J82" s="275"/>
      <c r="K82" s="275"/>
      <c r="L82" s="275"/>
      <c r="M82" s="275"/>
      <c r="N82" s="275"/>
      <c r="O82" s="275"/>
      <c r="P82" s="275"/>
      <c r="Q82" s="275"/>
      <c r="R82" s="275"/>
      <c r="S82" s="275"/>
      <c r="T82" s="275"/>
      <c r="U82" s="275"/>
      <c r="V82" s="275"/>
      <c r="W82" s="275"/>
      <c r="X82" s="275"/>
      <c r="Y82" s="282"/>
      <c r="Z82" s="357"/>
      <c r="AA82" s="283"/>
      <c r="AB82" s="283"/>
      <c r="AC82" s="283"/>
      <c r="AD82" s="283"/>
      <c r="AE82" s="283"/>
      <c r="AF82" s="283"/>
      <c r="AG82" s="283"/>
      <c r="AH82" s="283"/>
      <c r="AI82" s="283"/>
      <c r="AJ82" s="283"/>
      <c r="AK82" s="283"/>
      <c r="AL82" s="283"/>
      <c r="AM82" s="283"/>
      <c r="AN82" s="283"/>
      <c r="AO82" s="283"/>
    </row>
    <row r="83" spans="3:41" ht="16.5" customHeight="1">
      <c r="C83" s="484" t="str">
        <f>Bilinguism!Y160</f>
        <v>Conclusion</v>
      </c>
      <c r="D83" s="419"/>
      <c r="E83" s="419"/>
      <c r="F83" s="419"/>
      <c r="G83" s="419"/>
      <c r="H83" s="268"/>
      <c r="I83" s="268"/>
      <c r="J83" s="269">
        <f aca="true" t="shared" si="19" ref="J83:Z83">SUBTOTAL(9,J85:J87)</f>
        <v>0</v>
      </c>
      <c r="K83" s="269">
        <f t="shared" si="19"/>
        <v>0</v>
      </c>
      <c r="L83" s="269">
        <f t="shared" si="19"/>
        <v>0</v>
      </c>
      <c r="M83" s="269">
        <f t="shared" si="19"/>
        <v>0</v>
      </c>
      <c r="N83" s="269">
        <f t="shared" si="19"/>
        <v>0</v>
      </c>
      <c r="O83" s="269">
        <f t="shared" si="19"/>
        <v>0</v>
      </c>
      <c r="P83" s="269">
        <f t="shared" si="19"/>
        <v>0</v>
      </c>
      <c r="Q83" s="269">
        <f t="shared" si="19"/>
        <v>0</v>
      </c>
      <c r="R83" s="269">
        <f t="shared" si="19"/>
        <v>0</v>
      </c>
      <c r="S83" s="269">
        <f t="shared" si="19"/>
        <v>0</v>
      </c>
      <c r="T83" s="269">
        <f t="shared" si="19"/>
        <v>0</v>
      </c>
      <c r="U83" s="269">
        <f t="shared" si="19"/>
        <v>0</v>
      </c>
      <c r="V83" s="269">
        <f t="shared" si="19"/>
        <v>0</v>
      </c>
      <c r="W83" s="269">
        <f t="shared" si="19"/>
        <v>0</v>
      </c>
      <c r="X83" s="269">
        <f t="shared" si="19"/>
        <v>0</v>
      </c>
      <c r="Y83" s="270">
        <f t="shared" si="19"/>
        <v>3</v>
      </c>
      <c r="Z83" s="355">
        <f t="shared" si="19"/>
        <v>3</v>
      </c>
      <c r="AA83" s="271"/>
      <c r="AB83" s="271"/>
      <c r="AC83" s="271"/>
      <c r="AD83" s="271"/>
      <c r="AE83" s="271"/>
      <c r="AF83" s="271"/>
      <c r="AG83" s="271"/>
      <c r="AH83" s="271"/>
      <c r="AI83" s="271"/>
      <c r="AJ83" s="271"/>
      <c r="AK83" s="271"/>
      <c r="AL83" s="271"/>
      <c r="AM83" s="271"/>
      <c r="AN83" s="271"/>
      <c r="AO83" s="271"/>
    </row>
    <row r="84" spans="3:41" ht="6" customHeight="1">
      <c r="C84" s="280"/>
      <c r="D84" s="281"/>
      <c r="E84" s="282"/>
      <c r="F84" s="274"/>
      <c r="G84" s="274"/>
      <c r="H84" s="274"/>
      <c r="I84" s="274"/>
      <c r="J84" s="275"/>
      <c r="K84" s="275"/>
      <c r="L84" s="275"/>
      <c r="M84" s="275"/>
      <c r="N84" s="275"/>
      <c r="O84" s="275"/>
      <c r="P84" s="275"/>
      <c r="Q84" s="275"/>
      <c r="R84" s="275"/>
      <c r="S84" s="275"/>
      <c r="T84" s="275"/>
      <c r="U84" s="275"/>
      <c r="V84" s="275"/>
      <c r="W84" s="275"/>
      <c r="X84" s="275"/>
      <c r="Y84" s="282"/>
      <c r="Z84" s="357"/>
      <c r="AA84" s="276"/>
      <c r="AB84" s="276"/>
      <c r="AC84" s="276"/>
      <c r="AD84" s="276"/>
      <c r="AE84" s="276"/>
      <c r="AF84" s="276"/>
      <c r="AG84" s="276"/>
      <c r="AH84" s="276"/>
      <c r="AI84" s="276"/>
      <c r="AJ84" s="276"/>
      <c r="AK84" s="276"/>
      <c r="AL84" s="276"/>
      <c r="AM84" s="276"/>
      <c r="AN84" s="276"/>
      <c r="AO84" s="276"/>
    </row>
    <row r="85" spans="3:57" ht="15" customHeight="1">
      <c r="C85" s="277"/>
      <c r="D85" s="415" t="str">
        <f>Bilinguism!Y161</f>
        <v>Left audience with an appreciation of topic</v>
      </c>
      <c r="E85" s="415"/>
      <c r="F85" s="415"/>
      <c r="G85" s="415"/>
      <c r="H85" s="278"/>
      <c r="I85" s="278"/>
      <c r="J85" s="304"/>
      <c r="K85" s="304"/>
      <c r="L85" s="304"/>
      <c r="M85" s="304"/>
      <c r="N85" s="304"/>
      <c r="O85" s="304"/>
      <c r="P85" s="304"/>
      <c r="Q85" s="304"/>
      <c r="R85" s="304"/>
      <c r="S85" s="304"/>
      <c r="T85" s="304"/>
      <c r="U85" s="304"/>
      <c r="V85" s="304"/>
      <c r="W85" s="304"/>
      <c r="X85" s="304"/>
      <c r="Y85" s="337">
        <f>IF(prmMaxWeight,Parameters!D77,Parameters!F77)</f>
        <v>1</v>
      </c>
      <c r="Z85" s="340">
        <f>Parameters!F77</f>
        <v>1</v>
      </c>
      <c r="AA85" s="481"/>
      <c r="AB85" s="481"/>
      <c r="AC85" s="481"/>
      <c r="AD85" s="481"/>
      <c r="AE85" s="481"/>
      <c r="AF85" s="481"/>
      <c r="AG85" s="481"/>
      <c r="AH85" s="481"/>
      <c r="AI85" s="481"/>
      <c r="AJ85" s="481"/>
      <c r="AK85" s="481"/>
      <c r="AL85" s="481"/>
      <c r="AM85" s="481"/>
      <c r="AN85" s="481"/>
      <c r="AO85" s="481"/>
      <c r="AQ85" s="242">
        <f t="shared" si="17"/>
        <v>0</v>
      </c>
      <c r="AR85" s="242">
        <f t="shared" si="17"/>
        <v>0</v>
      </c>
      <c r="AS85" s="242">
        <f t="shared" si="17"/>
        <v>0</v>
      </c>
      <c r="AT85" s="242">
        <f t="shared" si="17"/>
        <v>0</v>
      </c>
      <c r="AU85" s="242">
        <f t="shared" si="17"/>
        <v>0</v>
      </c>
      <c r="AV85" s="242">
        <f t="shared" si="17"/>
        <v>0</v>
      </c>
      <c r="AW85" s="242">
        <f t="shared" si="17"/>
        <v>0</v>
      </c>
      <c r="AX85" s="242">
        <f t="shared" si="17"/>
        <v>0</v>
      </c>
      <c r="AY85" s="242">
        <f t="shared" si="17"/>
        <v>0</v>
      </c>
      <c r="AZ85" s="242">
        <f t="shared" si="17"/>
        <v>0</v>
      </c>
      <c r="BA85" s="242">
        <f t="shared" si="17"/>
        <v>0</v>
      </c>
      <c r="BB85" s="242">
        <f t="shared" si="17"/>
        <v>0</v>
      </c>
      <c r="BC85" s="242">
        <f t="shared" si="17"/>
        <v>0</v>
      </c>
      <c r="BD85" s="242">
        <f t="shared" si="17"/>
        <v>0</v>
      </c>
      <c r="BE85" s="242">
        <f t="shared" si="17"/>
        <v>0</v>
      </c>
    </row>
    <row r="86" spans="3:57" ht="12.75" customHeight="1">
      <c r="C86" s="277"/>
      <c r="D86" s="415" t="str">
        <f>Bilinguism!Y162</f>
        <v>Sums up material</v>
      </c>
      <c r="E86" s="415"/>
      <c r="F86" s="415"/>
      <c r="G86" s="415"/>
      <c r="H86" s="285"/>
      <c r="I86" s="285"/>
      <c r="J86" s="306"/>
      <c r="K86" s="306"/>
      <c r="L86" s="306"/>
      <c r="M86" s="306"/>
      <c r="N86" s="306"/>
      <c r="O86" s="306"/>
      <c r="P86" s="306"/>
      <c r="Q86" s="306"/>
      <c r="R86" s="306"/>
      <c r="S86" s="306"/>
      <c r="T86" s="306"/>
      <c r="U86" s="306"/>
      <c r="V86" s="306"/>
      <c r="W86" s="306"/>
      <c r="X86" s="306"/>
      <c r="Y86" s="337">
        <f>IF(prmMaxWeight,Parameters!D78,Parameters!F78)</f>
        <v>1</v>
      </c>
      <c r="Z86" s="342">
        <f>Parameters!F78</f>
        <v>1</v>
      </c>
      <c r="AA86" s="481"/>
      <c r="AB86" s="481"/>
      <c r="AC86" s="481"/>
      <c r="AD86" s="481"/>
      <c r="AE86" s="481"/>
      <c r="AF86" s="481"/>
      <c r="AG86" s="481"/>
      <c r="AH86" s="481"/>
      <c r="AI86" s="481"/>
      <c r="AJ86" s="481"/>
      <c r="AK86" s="481"/>
      <c r="AL86" s="481"/>
      <c r="AM86" s="481"/>
      <c r="AN86" s="481"/>
      <c r="AO86" s="481"/>
      <c r="AQ86" s="242">
        <f t="shared" si="17"/>
        <v>0</v>
      </c>
      <c r="AR86" s="242">
        <f t="shared" si="17"/>
        <v>0</v>
      </c>
      <c r="AS86" s="242">
        <f t="shared" si="17"/>
        <v>0</v>
      </c>
      <c r="AT86" s="242">
        <f t="shared" si="17"/>
        <v>0</v>
      </c>
      <c r="AU86" s="242">
        <f t="shared" si="17"/>
        <v>0</v>
      </c>
      <c r="AV86" s="242">
        <f t="shared" si="17"/>
        <v>0</v>
      </c>
      <c r="AW86" s="242">
        <f t="shared" si="17"/>
        <v>0</v>
      </c>
      <c r="AX86" s="242">
        <f t="shared" si="17"/>
        <v>0</v>
      </c>
      <c r="AY86" s="242">
        <f t="shared" si="17"/>
        <v>0</v>
      </c>
      <c r="AZ86" s="242">
        <f t="shared" si="17"/>
        <v>0</v>
      </c>
      <c r="BA86" s="242">
        <f t="shared" si="17"/>
        <v>0</v>
      </c>
      <c r="BB86" s="242">
        <f t="shared" si="17"/>
        <v>0</v>
      </c>
      <c r="BC86" s="242">
        <f t="shared" si="17"/>
        <v>0</v>
      </c>
      <c r="BD86" s="242">
        <f t="shared" si="17"/>
        <v>0</v>
      </c>
      <c r="BE86" s="242">
        <f t="shared" si="17"/>
        <v>0</v>
      </c>
    </row>
    <row r="87" spans="3:57" ht="12.75" customHeight="1">
      <c r="C87" s="277"/>
      <c r="D87" s="418" t="str">
        <f>Bilinguism!Y163</f>
        <v>Logical: a capsule of what has been said</v>
      </c>
      <c r="E87" s="418"/>
      <c r="F87" s="418"/>
      <c r="G87" s="418"/>
      <c r="H87" s="279"/>
      <c r="I87" s="279"/>
      <c r="J87" s="305"/>
      <c r="K87" s="305"/>
      <c r="L87" s="305"/>
      <c r="M87" s="305"/>
      <c r="N87" s="305"/>
      <c r="O87" s="305"/>
      <c r="P87" s="305"/>
      <c r="Q87" s="305"/>
      <c r="R87" s="305"/>
      <c r="S87" s="305"/>
      <c r="T87" s="305"/>
      <c r="U87" s="305"/>
      <c r="V87" s="305"/>
      <c r="W87" s="305"/>
      <c r="X87" s="305"/>
      <c r="Y87" s="338">
        <f>IF(prmMaxWeight,Parameters!D79,Parameters!F79)</f>
        <v>1</v>
      </c>
      <c r="Z87" s="341">
        <f>Parameters!F79</f>
        <v>1</v>
      </c>
      <c r="AA87" s="481"/>
      <c r="AB87" s="481"/>
      <c r="AC87" s="481"/>
      <c r="AD87" s="481"/>
      <c r="AE87" s="481"/>
      <c r="AF87" s="481"/>
      <c r="AG87" s="481"/>
      <c r="AH87" s="481"/>
      <c r="AI87" s="481"/>
      <c r="AJ87" s="481"/>
      <c r="AK87" s="481"/>
      <c r="AL87" s="481"/>
      <c r="AM87" s="481"/>
      <c r="AN87" s="481"/>
      <c r="AO87" s="481"/>
      <c r="AQ87" s="242">
        <f t="shared" si="17"/>
        <v>0</v>
      </c>
      <c r="AR87" s="242">
        <f t="shared" si="17"/>
        <v>0</v>
      </c>
      <c r="AS87" s="242">
        <f t="shared" si="17"/>
        <v>0</v>
      </c>
      <c r="AT87" s="242">
        <f t="shared" si="17"/>
        <v>0</v>
      </c>
      <c r="AU87" s="242">
        <f t="shared" si="17"/>
        <v>0</v>
      </c>
      <c r="AV87" s="242">
        <f t="shared" si="17"/>
        <v>0</v>
      </c>
      <c r="AW87" s="242">
        <f t="shared" si="17"/>
        <v>0</v>
      </c>
      <c r="AX87" s="242">
        <f t="shared" si="17"/>
        <v>0</v>
      </c>
      <c r="AY87" s="242">
        <f t="shared" si="17"/>
        <v>0</v>
      </c>
      <c r="AZ87" s="242">
        <f t="shared" si="17"/>
        <v>0</v>
      </c>
      <c r="BA87" s="242">
        <f t="shared" si="17"/>
        <v>0</v>
      </c>
      <c r="BB87" s="242">
        <f t="shared" si="17"/>
        <v>0</v>
      </c>
      <c r="BC87" s="242">
        <f t="shared" si="17"/>
        <v>0</v>
      </c>
      <c r="BD87" s="242">
        <f t="shared" si="17"/>
        <v>0</v>
      </c>
      <c r="BE87" s="242">
        <f t="shared" si="17"/>
        <v>0</v>
      </c>
    </row>
    <row r="88" spans="3:41" ht="6" customHeight="1">
      <c r="C88" s="280"/>
      <c r="D88" s="281"/>
      <c r="E88" s="282"/>
      <c r="F88" s="274"/>
      <c r="G88" s="274"/>
      <c r="H88" s="274"/>
      <c r="I88" s="274"/>
      <c r="J88" s="275"/>
      <c r="K88" s="275"/>
      <c r="L88" s="275"/>
      <c r="M88" s="275"/>
      <c r="N88" s="275"/>
      <c r="O88" s="275"/>
      <c r="P88" s="275"/>
      <c r="Q88" s="275"/>
      <c r="R88" s="275"/>
      <c r="S88" s="275"/>
      <c r="T88" s="275"/>
      <c r="U88" s="275"/>
      <c r="V88" s="275"/>
      <c r="W88" s="275"/>
      <c r="X88" s="275"/>
      <c r="Y88" s="286"/>
      <c r="Z88" s="357"/>
      <c r="AA88" s="296"/>
      <c r="AB88" s="296"/>
      <c r="AC88" s="296"/>
      <c r="AD88" s="296"/>
      <c r="AE88" s="296"/>
      <c r="AF88" s="296"/>
      <c r="AG88" s="296"/>
      <c r="AH88" s="296"/>
      <c r="AI88" s="296"/>
      <c r="AJ88" s="296"/>
      <c r="AK88" s="296"/>
      <c r="AL88" s="296"/>
      <c r="AM88" s="296"/>
      <c r="AN88" s="296"/>
      <c r="AO88" s="296"/>
    </row>
    <row r="89" spans="3:41" ht="16.5" customHeight="1">
      <c r="C89" s="484" t="str">
        <f>Bilinguism!Y164</f>
        <v>Delivery and Style</v>
      </c>
      <c r="D89" s="419"/>
      <c r="E89" s="419"/>
      <c r="F89" s="419"/>
      <c r="G89" s="419"/>
      <c r="H89" s="268"/>
      <c r="I89" s="268"/>
      <c r="J89" s="269">
        <f aca="true" t="shared" si="20" ref="J89:Z89">SUBTOTAL(9,J91:J93)</f>
        <v>0</v>
      </c>
      <c r="K89" s="269">
        <f t="shared" si="20"/>
        <v>0</v>
      </c>
      <c r="L89" s="269">
        <f t="shared" si="20"/>
        <v>0</v>
      </c>
      <c r="M89" s="269">
        <f t="shared" si="20"/>
        <v>0</v>
      </c>
      <c r="N89" s="269">
        <f t="shared" si="20"/>
        <v>0</v>
      </c>
      <c r="O89" s="269">
        <f t="shared" si="20"/>
        <v>0</v>
      </c>
      <c r="P89" s="269">
        <f t="shared" si="20"/>
        <v>0</v>
      </c>
      <c r="Q89" s="269">
        <f t="shared" si="20"/>
        <v>0</v>
      </c>
      <c r="R89" s="269">
        <f t="shared" si="20"/>
        <v>0</v>
      </c>
      <c r="S89" s="269">
        <f t="shared" si="20"/>
        <v>0</v>
      </c>
      <c r="T89" s="269">
        <f t="shared" si="20"/>
        <v>0</v>
      </c>
      <c r="U89" s="269">
        <f t="shared" si="20"/>
        <v>0</v>
      </c>
      <c r="V89" s="269">
        <f t="shared" si="20"/>
        <v>0</v>
      </c>
      <c r="W89" s="269">
        <f t="shared" si="20"/>
        <v>0</v>
      </c>
      <c r="X89" s="269">
        <f t="shared" si="20"/>
        <v>0</v>
      </c>
      <c r="Y89" s="270">
        <f t="shared" si="20"/>
        <v>9</v>
      </c>
      <c r="Z89" s="355">
        <f t="shared" si="20"/>
        <v>9</v>
      </c>
      <c r="AA89" s="271"/>
      <c r="AB89" s="271"/>
      <c r="AC89" s="271"/>
      <c r="AD89" s="271"/>
      <c r="AE89" s="271"/>
      <c r="AF89" s="271"/>
      <c r="AG89" s="271"/>
      <c r="AH89" s="271"/>
      <c r="AI89" s="271"/>
      <c r="AJ89" s="271"/>
      <c r="AK89" s="271"/>
      <c r="AL89" s="271"/>
      <c r="AM89" s="271"/>
      <c r="AN89" s="271"/>
      <c r="AO89" s="271"/>
    </row>
    <row r="90" spans="3:41" ht="6" customHeight="1">
      <c r="C90" s="273"/>
      <c r="D90" s="284"/>
      <c r="E90" s="274"/>
      <c r="F90" s="274"/>
      <c r="G90" s="274"/>
      <c r="H90" s="274"/>
      <c r="I90" s="274"/>
      <c r="J90" s="275"/>
      <c r="K90" s="275"/>
      <c r="L90" s="275"/>
      <c r="M90" s="275"/>
      <c r="N90" s="275"/>
      <c r="O90" s="275"/>
      <c r="P90" s="275"/>
      <c r="Q90" s="275"/>
      <c r="R90" s="275"/>
      <c r="S90" s="275"/>
      <c r="T90" s="275"/>
      <c r="U90" s="275"/>
      <c r="V90" s="275"/>
      <c r="W90" s="275"/>
      <c r="X90" s="275"/>
      <c r="Y90" s="274"/>
      <c r="Z90" s="358"/>
      <c r="AA90" s="276"/>
      <c r="AB90" s="276"/>
      <c r="AC90" s="276"/>
      <c r="AD90" s="276"/>
      <c r="AE90" s="276"/>
      <c r="AF90" s="276"/>
      <c r="AG90" s="276"/>
      <c r="AH90" s="276"/>
      <c r="AI90" s="276"/>
      <c r="AJ90" s="276"/>
      <c r="AK90" s="276"/>
      <c r="AL90" s="276"/>
      <c r="AM90" s="276"/>
      <c r="AN90" s="276"/>
      <c r="AO90" s="276"/>
    </row>
    <row r="91" spans="3:57" ht="25.5" customHeight="1">
      <c r="C91" s="277"/>
      <c r="D91" s="415" t="str">
        <f>Bilinguism!Y165</f>
        <v>Spoke to audience with enthusiasm, confidence and eye contact</v>
      </c>
      <c r="E91" s="415"/>
      <c r="F91" s="415"/>
      <c r="G91" s="415"/>
      <c r="H91" s="278"/>
      <c r="I91" s="278"/>
      <c r="J91" s="304"/>
      <c r="K91" s="304"/>
      <c r="L91" s="304"/>
      <c r="M91" s="304"/>
      <c r="N91" s="304"/>
      <c r="O91" s="304"/>
      <c r="P91" s="304"/>
      <c r="Q91" s="304"/>
      <c r="R91" s="304"/>
      <c r="S91" s="304"/>
      <c r="T91" s="304"/>
      <c r="U91" s="304"/>
      <c r="V91" s="304"/>
      <c r="W91" s="304"/>
      <c r="X91" s="304"/>
      <c r="Y91" s="337">
        <f>IF(prmMaxWeight,Parameters!D81,Parameters!F81)</f>
        <v>3</v>
      </c>
      <c r="Z91" s="340">
        <f>Parameters!F81</f>
        <v>3</v>
      </c>
      <c r="AA91" s="481"/>
      <c r="AB91" s="481"/>
      <c r="AC91" s="481"/>
      <c r="AD91" s="481"/>
      <c r="AE91" s="481"/>
      <c r="AF91" s="481"/>
      <c r="AG91" s="481"/>
      <c r="AH91" s="481"/>
      <c r="AI91" s="481"/>
      <c r="AJ91" s="481"/>
      <c r="AK91" s="481"/>
      <c r="AL91" s="481"/>
      <c r="AM91" s="481"/>
      <c r="AN91" s="481"/>
      <c r="AO91" s="481"/>
      <c r="AQ91" s="242">
        <f t="shared" si="17"/>
        <v>0</v>
      </c>
      <c r="AR91" s="242">
        <f t="shared" si="17"/>
        <v>0</v>
      </c>
      <c r="AS91" s="242">
        <f t="shared" si="17"/>
        <v>0</v>
      </c>
      <c r="AT91" s="242">
        <f t="shared" si="17"/>
        <v>0</v>
      </c>
      <c r="AU91" s="242">
        <f t="shared" si="17"/>
        <v>0</v>
      </c>
      <c r="AV91" s="242">
        <f t="shared" si="17"/>
        <v>0</v>
      </c>
      <c r="AW91" s="242">
        <f t="shared" si="17"/>
        <v>0</v>
      </c>
      <c r="AX91" s="242">
        <f t="shared" si="17"/>
        <v>0</v>
      </c>
      <c r="AY91" s="242">
        <f t="shared" si="17"/>
        <v>0</v>
      </c>
      <c r="AZ91" s="242">
        <f t="shared" si="17"/>
        <v>0</v>
      </c>
      <c r="BA91" s="242">
        <f t="shared" si="17"/>
        <v>0</v>
      </c>
      <c r="BB91" s="242">
        <f t="shared" si="17"/>
        <v>0</v>
      </c>
      <c r="BC91" s="242">
        <f t="shared" si="17"/>
        <v>0</v>
      </c>
      <c r="BD91" s="242">
        <f t="shared" si="17"/>
        <v>0</v>
      </c>
      <c r="BE91" s="242">
        <f t="shared" si="17"/>
        <v>0</v>
      </c>
    </row>
    <row r="92" spans="3:57" ht="12.75" customHeight="1">
      <c r="C92" s="277"/>
      <c r="D92" s="416" t="str">
        <f>Bilinguism!Y166</f>
        <v>Rate of delivery</v>
      </c>
      <c r="E92" s="416"/>
      <c r="F92" s="416"/>
      <c r="G92" s="416"/>
      <c r="H92" s="285"/>
      <c r="I92" s="285"/>
      <c r="J92" s="306"/>
      <c r="K92" s="306"/>
      <c r="L92" s="306"/>
      <c r="M92" s="306"/>
      <c r="N92" s="306"/>
      <c r="O92" s="306"/>
      <c r="P92" s="306"/>
      <c r="Q92" s="306"/>
      <c r="R92" s="306"/>
      <c r="S92" s="306"/>
      <c r="T92" s="306"/>
      <c r="U92" s="306"/>
      <c r="V92" s="306"/>
      <c r="W92" s="306"/>
      <c r="X92" s="306"/>
      <c r="Y92" s="337">
        <f>IF(prmMaxWeight,Parameters!D82,Parameters!F82)</f>
        <v>3</v>
      </c>
      <c r="Z92" s="342">
        <f>Parameters!F82</f>
        <v>3</v>
      </c>
      <c r="AA92" s="481"/>
      <c r="AB92" s="481"/>
      <c r="AC92" s="481"/>
      <c r="AD92" s="481"/>
      <c r="AE92" s="481"/>
      <c r="AF92" s="481"/>
      <c r="AG92" s="481"/>
      <c r="AH92" s="481"/>
      <c r="AI92" s="481"/>
      <c r="AJ92" s="481"/>
      <c r="AK92" s="481"/>
      <c r="AL92" s="481"/>
      <c r="AM92" s="481"/>
      <c r="AN92" s="481"/>
      <c r="AO92" s="481"/>
      <c r="AQ92" s="242">
        <f t="shared" si="17"/>
        <v>0</v>
      </c>
      <c r="AR92" s="242">
        <f t="shared" si="17"/>
        <v>0</v>
      </c>
      <c r="AS92" s="242">
        <f t="shared" si="17"/>
        <v>0</v>
      </c>
      <c r="AT92" s="242">
        <f t="shared" si="17"/>
        <v>0</v>
      </c>
      <c r="AU92" s="242">
        <f t="shared" si="17"/>
        <v>0</v>
      </c>
      <c r="AV92" s="242">
        <f t="shared" si="17"/>
        <v>0</v>
      </c>
      <c r="AW92" s="242">
        <f t="shared" si="17"/>
        <v>0</v>
      </c>
      <c r="AX92" s="242">
        <f t="shared" si="17"/>
        <v>0</v>
      </c>
      <c r="AY92" s="242">
        <f t="shared" si="17"/>
        <v>0</v>
      </c>
      <c r="AZ92" s="242">
        <f t="shared" si="17"/>
        <v>0</v>
      </c>
      <c r="BA92" s="242">
        <f t="shared" si="17"/>
        <v>0</v>
      </c>
      <c r="BB92" s="242">
        <f t="shared" si="17"/>
        <v>0</v>
      </c>
      <c r="BC92" s="242">
        <f t="shared" si="17"/>
        <v>0</v>
      </c>
      <c r="BD92" s="242">
        <f t="shared" si="17"/>
        <v>0</v>
      </c>
      <c r="BE92" s="242">
        <f t="shared" si="17"/>
        <v>0</v>
      </c>
    </row>
    <row r="93" spans="3:57" ht="25.5" customHeight="1">
      <c r="C93" s="277"/>
      <c r="D93" s="418" t="str">
        <f>Bilinguism!Y167</f>
        <v>Proper stance, audible, correct pronunciation &amp; enunciation</v>
      </c>
      <c r="E93" s="418"/>
      <c r="F93" s="418"/>
      <c r="G93" s="418"/>
      <c r="H93" s="279"/>
      <c r="I93" s="279"/>
      <c r="J93" s="305"/>
      <c r="K93" s="305"/>
      <c r="L93" s="305"/>
      <c r="M93" s="305"/>
      <c r="N93" s="305"/>
      <c r="O93" s="305"/>
      <c r="P93" s="305"/>
      <c r="Q93" s="305"/>
      <c r="R93" s="305"/>
      <c r="S93" s="305"/>
      <c r="T93" s="305"/>
      <c r="U93" s="305"/>
      <c r="V93" s="305"/>
      <c r="W93" s="305"/>
      <c r="X93" s="305"/>
      <c r="Y93" s="338">
        <f>IF(prmMaxWeight,Parameters!D83,Parameters!F83)</f>
        <v>3</v>
      </c>
      <c r="Z93" s="341">
        <f>Parameters!F83</f>
        <v>3</v>
      </c>
      <c r="AA93" s="481"/>
      <c r="AB93" s="481"/>
      <c r="AC93" s="481"/>
      <c r="AD93" s="481"/>
      <c r="AE93" s="481"/>
      <c r="AF93" s="481"/>
      <c r="AG93" s="481"/>
      <c r="AH93" s="481"/>
      <c r="AI93" s="481"/>
      <c r="AJ93" s="481"/>
      <c r="AK93" s="481"/>
      <c r="AL93" s="481"/>
      <c r="AM93" s="481"/>
      <c r="AN93" s="481"/>
      <c r="AO93" s="481"/>
      <c r="AQ93" s="242">
        <f t="shared" si="17"/>
        <v>0</v>
      </c>
      <c r="AR93" s="242">
        <f t="shared" si="17"/>
        <v>0</v>
      </c>
      <c r="AS93" s="242">
        <f t="shared" si="17"/>
        <v>0</v>
      </c>
      <c r="AT93" s="242">
        <f t="shared" si="17"/>
        <v>0</v>
      </c>
      <c r="AU93" s="242">
        <f t="shared" si="17"/>
        <v>0</v>
      </c>
      <c r="AV93" s="242">
        <f t="shared" si="17"/>
        <v>0</v>
      </c>
      <c r="AW93" s="242">
        <f t="shared" si="17"/>
        <v>0</v>
      </c>
      <c r="AX93" s="242">
        <f t="shared" si="17"/>
        <v>0</v>
      </c>
      <c r="AY93" s="242">
        <f t="shared" si="17"/>
        <v>0</v>
      </c>
      <c r="AZ93" s="242">
        <f t="shared" si="17"/>
        <v>0</v>
      </c>
      <c r="BA93" s="242">
        <f t="shared" si="17"/>
        <v>0</v>
      </c>
      <c r="BB93" s="242">
        <f t="shared" si="17"/>
        <v>0</v>
      </c>
      <c r="BC93" s="242">
        <f t="shared" si="17"/>
        <v>0</v>
      </c>
      <c r="BD93" s="242">
        <f t="shared" si="17"/>
        <v>0</v>
      </c>
      <c r="BE93" s="242">
        <f t="shared" si="17"/>
        <v>0</v>
      </c>
    </row>
    <row r="94" spans="3:41" ht="6" customHeight="1">
      <c r="C94" s="280"/>
      <c r="D94" s="282"/>
      <c r="E94" s="282"/>
      <c r="F94" s="274"/>
      <c r="G94" s="274"/>
      <c r="H94" s="274"/>
      <c r="I94" s="274"/>
      <c r="J94" s="275"/>
      <c r="K94" s="275"/>
      <c r="L94" s="275"/>
      <c r="M94" s="275"/>
      <c r="N94" s="275"/>
      <c r="O94" s="275"/>
      <c r="P94" s="275"/>
      <c r="Q94" s="275"/>
      <c r="R94" s="275"/>
      <c r="S94" s="275"/>
      <c r="T94" s="275"/>
      <c r="U94" s="275"/>
      <c r="V94" s="275"/>
      <c r="W94" s="275"/>
      <c r="X94" s="275"/>
      <c r="Y94" s="274"/>
      <c r="Z94" s="356"/>
      <c r="AA94" s="276"/>
      <c r="AB94" s="276"/>
      <c r="AC94" s="276"/>
      <c r="AD94" s="276"/>
      <c r="AE94" s="276"/>
      <c r="AF94" s="276"/>
      <c r="AG94" s="276"/>
      <c r="AH94" s="276"/>
      <c r="AI94" s="276"/>
      <c r="AJ94" s="276"/>
      <c r="AK94" s="276"/>
      <c r="AL94" s="276"/>
      <c r="AM94" s="276"/>
      <c r="AN94" s="276"/>
      <c r="AO94" s="276"/>
    </row>
    <row r="95" spans="3:41" ht="15.75" customHeight="1">
      <c r="C95" s="485" t="str">
        <f>Bilinguism!Y125</f>
        <v>Score</v>
      </c>
      <c r="D95" s="421"/>
      <c r="E95" s="421"/>
      <c r="F95" s="421"/>
      <c r="G95" s="421"/>
      <c r="H95" s="421"/>
      <c r="I95" s="287"/>
      <c r="J95" s="288">
        <f aca="true" t="shared" si="21" ref="J95:Z95">SUBTOTAL(9,J69:J93)</f>
        <v>0</v>
      </c>
      <c r="K95" s="288">
        <f t="shared" si="21"/>
        <v>0</v>
      </c>
      <c r="L95" s="288">
        <f t="shared" si="21"/>
        <v>0</v>
      </c>
      <c r="M95" s="288">
        <f t="shared" si="21"/>
        <v>0</v>
      </c>
      <c r="N95" s="288">
        <f t="shared" si="21"/>
        <v>0</v>
      </c>
      <c r="O95" s="288">
        <f t="shared" si="21"/>
        <v>0</v>
      </c>
      <c r="P95" s="288">
        <f t="shared" si="21"/>
        <v>0</v>
      </c>
      <c r="Q95" s="288">
        <f t="shared" si="21"/>
        <v>0</v>
      </c>
      <c r="R95" s="288">
        <f t="shared" si="21"/>
        <v>0</v>
      </c>
      <c r="S95" s="288">
        <f t="shared" si="21"/>
        <v>0</v>
      </c>
      <c r="T95" s="288">
        <f t="shared" si="21"/>
        <v>0</v>
      </c>
      <c r="U95" s="288">
        <f t="shared" si="21"/>
        <v>0</v>
      </c>
      <c r="V95" s="288">
        <f t="shared" si="21"/>
        <v>0</v>
      </c>
      <c r="W95" s="288">
        <f t="shared" si="21"/>
        <v>0</v>
      </c>
      <c r="X95" s="288">
        <f t="shared" si="21"/>
        <v>0</v>
      </c>
      <c r="Y95" s="365">
        <f t="shared" si="21"/>
        <v>24</v>
      </c>
      <c r="Z95" s="366">
        <f t="shared" si="21"/>
        <v>24</v>
      </c>
      <c r="AA95" s="289"/>
      <c r="AB95" s="289"/>
      <c r="AC95" s="289"/>
      <c r="AD95" s="289"/>
      <c r="AE95" s="289"/>
      <c r="AF95" s="289"/>
      <c r="AG95" s="289"/>
      <c r="AH95" s="289"/>
      <c r="AI95" s="289"/>
      <c r="AJ95" s="289"/>
      <c r="AK95" s="289"/>
      <c r="AL95" s="289"/>
      <c r="AM95" s="289"/>
      <c r="AN95" s="289"/>
      <c r="AO95" s="289"/>
    </row>
    <row r="96" spans="3:41" ht="4.5" customHeight="1">
      <c r="C96" s="477"/>
      <c r="D96" s="478"/>
      <c r="E96" s="478"/>
      <c r="F96" s="478"/>
      <c r="G96" s="478"/>
      <c r="H96" s="478"/>
      <c r="I96" s="274"/>
      <c r="J96" s="275"/>
      <c r="K96" s="275"/>
      <c r="L96" s="275"/>
      <c r="M96" s="275"/>
      <c r="N96" s="275"/>
      <c r="O96" s="275"/>
      <c r="P96" s="275"/>
      <c r="Q96" s="275"/>
      <c r="R96" s="275"/>
      <c r="S96" s="275"/>
      <c r="T96" s="275"/>
      <c r="U96" s="275"/>
      <c r="V96" s="275"/>
      <c r="W96" s="275"/>
      <c r="X96" s="275"/>
      <c r="Y96" s="367"/>
      <c r="Z96" s="368"/>
      <c r="AA96" s="276"/>
      <c r="AB96" s="276"/>
      <c r="AC96" s="276"/>
      <c r="AD96" s="276"/>
      <c r="AE96" s="276"/>
      <c r="AF96" s="276"/>
      <c r="AG96" s="276"/>
      <c r="AH96" s="276"/>
      <c r="AI96" s="276"/>
      <c r="AJ96" s="276"/>
      <c r="AK96" s="276"/>
      <c r="AL96" s="276"/>
      <c r="AM96" s="276"/>
      <c r="AN96" s="276"/>
      <c r="AO96" s="276"/>
    </row>
    <row r="97" spans="3:41" ht="16.5" hidden="1">
      <c r="C97" s="502" t="str">
        <f>Bilinguism!Y124</f>
        <v>Weighted Score</v>
      </c>
      <c r="D97" s="503"/>
      <c r="E97" s="503"/>
      <c r="F97" s="503"/>
      <c r="G97" s="503"/>
      <c r="H97" s="503"/>
      <c r="I97" s="287"/>
      <c r="J97" s="339">
        <f>SUM(AQ71:AQ93)</f>
        <v>0</v>
      </c>
      <c r="K97" s="339">
        <f aca="true" t="shared" si="22" ref="K97:X97">SUM(AR71:AR93)</f>
        <v>0</v>
      </c>
      <c r="L97" s="339">
        <f t="shared" si="22"/>
        <v>0</v>
      </c>
      <c r="M97" s="339">
        <f t="shared" si="22"/>
        <v>0</v>
      </c>
      <c r="N97" s="339">
        <f t="shared" si="22"/>
        <v>0</v>
      </c>
      <c r="O97" s="339">
        <f t="shared" si="22"/>
        <v>0</v>
      </c>
      <c r="P97" s="339">
        <f t="shared" si="22"/>
        <v>0</v>
      </c>
      <c r="Q97" s="339">
        <f t="shared" si="22"/>
        <v>0</v>
      </c>
      <c r="R97" s="339">
        <f t="shared" si="22"/>
        <v>0</v>
      </c>
      <c r="S97" s="339">
        <f t="shared" si="22"/>
        <v>0</v>
      </c>
      <c r="T97" s="339">
        <f t="shared" si="22"/>
        <v>0</v>
      </c>
      <c r="U97" s="339">
        <f t="shared" si="22"/>
        <v>0</v>
      </c>
      <c r="V97" s="339">
        <f t="shared" si="22"/>
        <v>0</v>
      </c>
      <c r="W97" s="339">
        <f t="shared" si="22"/>
        <v>0</v>
      </c>
      <c r="X97" s="339">
        <f t="shared" si="22"/>
        <v>0</v>
      </c>
      <c r="Y97" s="364">
        <f>Z95</f>
        <v>24</v>
      </c>
      <c r="Z97" s="369"/>
      <c r="AA97" s="276"/>
      <c r="AB97" s="276"/>
      <c r="AC97" s="276"/>
      <c r="AD97" s="276"/>
      <c r="AE97" s="276"/>
      <c r="AF97" s="276"/>
      <c r="AG97" s="276"/>
      <c r="AH97" s="276"/>
      <c r="AI97" s="276"/>
      <c r="AJ97" s="276"/>
      <c r="AK97" s="276"/>
      <c r="AL97" s="276"/>
      <c r="AM97" s="276"/>
      <c r="AN97" s="276"/>
      <c r="AO97" s="276"/>
    </row>
    <row r="98" spans="3:41" ht="4.5" customHeight="1">
      <c r="C98" s="477"/>
      <c r="D98" s="478"/>
      <c r="E98" s="478"/>
      <c r="F98" s="478"/>
      <c r="G98" s="478"/>
      <c r="H98" s="478"/>
      <c r="I98" s="274"/>
      <c r="J98" s="275"/>
      <c r="K98" s="275"/>
      <c r="L98" s="275"/>
      <c r="M98" s="275"/>
      <c r="N98" s="275"/>
      <c r="O98" s="275"/>
      <c r="P98" s="275"/>
      <c r="Q98" s="275"/>
      <c r="R98" s="275"/>
      <c r="S98" s="275"/>
      <c r="T98" s="275"/>
      <c r="U98" s="275"/>
      <c r="V98" s="275"/>
      <c r="W98" s="275"/>
      <c r="X98" s="275"/>
      <c r="Y98" s="367"/>
      <c r="Z98" s="370"/>
      <c r="AA98" s="276"/>
      <c r="AB98" s="276"/>
      <c r="AC98" s="276"/>
      <c r="AD98" s="276"/>
      <c r="AE98" s="276"/>
      <c r="AF98" s="276"/>
      <c r="AG98" s="276"/>
      <c r="AH98" s="276"/>
      <c r="AI98" s="276"/>
      <c r="AJ98" s="276"/>
      <c r="AK98" s="276"/>
      <c r="AL98" s="276"/>
      <c r="AM98" s="276"/>
      <c r="AN98" s="276"/>
      <c r="AO98" s="276"/>
    </row>
    <row r="99" spans="3:41" ht="12.75" customHeight="1">
      <c r="C99" s="486" t="str">
        <f>Bilinguism!Y126&amp;" ("&amp;Bilinguism!Y127&amp;" "&amp;Parameters!F39&amp;" "&amp;Bilinguism!Y128&amp;")"</f>
        <v>less time penalty (maximum 3 faults)</v>
      </c>
      <c r="D99" s="487"/>
      <c r="E99" s="487"/>
      <c r="F99" s="487"/>
      <c r="G99" s="487"/>
      <c r="H99" s="487"/>
      <c r="I99" s="274"/>
      <c r="J99" s="290">
        <f aca="true" t="shared" si="23" ref="J99:X99">VLOOKUP(J$21,CHRONO_TABLE,9)</f>
      </c>
      <c r="K99" s="290">
        <f t="shared" si="23"/>
      </c>
      <c r="L99" s="290">
        <f t="shared" si="23"/>
      </c>
      <c r="M99" s="290">
        <f t="shared" si="23"/>
      </c>
      <c r="N99" s="290">
        <f t="shared" si="23"/>
      </c>
      <c r="O99" s="290">
        <f t="shared" si="23"/>
      </c>
      <c r="P99" s="290">
        <f t="shared" si="23"/>
      </c>
      <c r="Q99" s="290">
        <f t="shared" si="23"/>
      </c>
      <c r="R99" s="290">
        <f t="shared" si="23"/>
      </c>
      <c r="S99" s="290">
        <f t="shared" si="23"/>
      </c>
      <c r="T99" s="290">
        <f t="shared" si="23"/>
      </c>
      <c r="U99" s="290">
        <f t="shared" si="23"/>
      </c>
      <c r="V99" s="290">
        <f t="shared" si="23"/>
      </c>
      <c r="W99" s="290">
        <f t="shared" si="23"/>
      </c>
      <c r="X99" s="290">
        <f t="shared" si="23"/>
      </c>
      <c r="Y99" s="367"/>
      <c r="Z99" s="370"/>
      <c r="AA99" s="481"/>
      <c r="AB99" s="481"/>
      <c r="AC99" s="481"/>
      <c r="AD99" s="481"/>
      <c r="AE99" s="481"/>
      <c r="AF99" s="481"/>
      <c r="AG99" s="481"/>
      <c r="AH99" s="481"/>
      <c r="AI99" s="481"/>
      <c r="AJ99" s="481"/>
      <c r="AK99" s="481"/>
      <c r="AL99" s="481"/>
      <c r="AM99" s="481"/>
      <c r="AN99" s="481"/>
      <c r="AO99" s="481"/>
    </row>
    <row r="100" spans="3:41" ht="4.5" customHeight="1" thickBot="1">
      <c r="C100" s="477"/>
      <c r="D100" s="478"/>
      <c r="E100" s="478"/>
      <c r="F100" s="478"/>
      <c r="G100" s="478"/>
      <c r="H100" s="478"/>
      <c r="I100" s="274"/>
      <c r="J100" s="275"/>
      <c r="K100" s="275"/>
      <c r="L100" s="275"/>
      <c r="M100" s="275"/>
      <c r="N100" s="275"/>
      <c r="O100" s="275"/>
      <c r="P100" s="275"/>
      <c r="Q100" s="275"/>
      <c r="R100" s="275"/>
      <c r="S100" s="275"/>
      <c r="T100" s="275"/>
      <c r="U100" s="275"/>
      <c r="V100" s="275"/>
      <c r="W100" s="275"/>
      <c r="X100" s="275"/>
      <c r="Y100" s="367"/>
      <c r="Z100" s="370"/>
      <c r="AA100" s="481"/>
      <c r="AB100" s="481"/>
      <c r="AC100" s="481"/>
      <c r="AD100" s="481"/>
      <c r="AE100" s="481"/>
      <c r="AF100" s="481"/>
      <c r="AG100" s="481"/>
      <c r="AH100" s="481"/>
      <c r="AI100" s="481"/>
      <c r="AJ100" s="481"/>
      <c r="AK100" s="481"/>
      <c r="AL100" s="481"/>
      <c r="AM100" s="481"/>
      <c r="AN100" s="481"/>
      <c r="AO100" s="481"/>
    </row>
    <row r="101" spans="3:41" ht="16.5" customHeight="1" thickBot="1">
      <c r="C101" s="479" t="str">
        <f>Bilinguism!Y129</f>
        <v>Final Score</v>
      </c>
      <c r="D101" s="480"/>
      <c r="E101" s="480"/>
      <c r="F101" s="480"/>
      <c r="G101" s="480"/>
      <c r="H101" s="480"/>
      <c r="I101" s="353"/>
      <c r="J101" s="291">
        <f>IF(ISNUMBER(J99),J97-J99,J97)</f>
        <v>0</v>
      </c>
      <c r="K101" s="291">
        <f aca="true" t="shared" si="24" ref="K101:X101">IF(ISNUMBER(K99),K97-K99,K97)</f>
        <v>0</v>
      </c>
      <c r="L101" s="291">
        <f t="shared" si="24"/>
        <v>0</v>
      </c>
      <c r="M101" s="291">
        <f t="shared" si="24"/>
        <v>0</v>
      </c>
      <c r="N101" s="291">
        <f t="shared" si="24"/>
        <v>0</v>
      </c>
      <c r="O101" s="291">
        <f t="shared" si="24"/>
        <v>0</v>
      </c>
      <c r="P101" s="291">
        <f t="shared" si="24"/>
        <v>0</v>
      </c>
      <c r="Q101" s="291">
        <f t="shared" si="24"/>
        <v>0</v>
      </c>
      <c r="R101" s="291">
        <f t="shared" si="24"/>
        <v>0</v>
      </c>
      <c r="S101" s="291">
        <f t="shared" si="24"/>
        <v>0</v>
      </c>
      <c r="T101" s="291">
        <f t="shared" si="24"/>
        <v>0</v>
      </c>
      <c r="U101" s="291">
        <f t="shared" si="24"/>
        <v>0</v>
      </c>
      <c r="V101" s="291">
        <f t="shared" si="24"/>
        <v>0</v>
      </c>
      <c r="W101" s="291">
        <f t="shared" si="24"/>
        <v>0</v>
      </c>
      <c r="X101" s="291">
        <f t="shared" si="24"/>
        <v>0</v>
      </c>
      <c r="Y101" s="363">
        <f>Y97</f>
        <v>24</v>
      </c>
      <c r="Z101" s="371"/>
      <c r="AA101" s="488"/>
      <c r="AB101" s="488"/>
      <c r="AC101" s="488"/>
      <c r="AD101" s="488"/>
      <c r="AE101" s="488"/>
      <c r="AF101" s="488"/>
      <c r="AG101" s="488"/>
      <c r="AH101" s="488"/>
      <c r="AI101" s="488"/>
      <c r="AJ101" s="488"/>
      <c r="AK101" s="488"/>
      <c r="AL101" s="488"/>
      <c r="AM101" s="488"/>
      <c r="AN101" s="488"/>
      <c r="AO101" s="488"/>
    </row>
    <row r="102" ht="12.75" customHeight="1"/>
    <row r="103" ht="12.75" customHeight="1"/>
    <row r="104" spans="3:24" ht="12.75" customHeight="1">
      <c r="C104" s="476" t="str">
        <f>Bilinguism!Y15</f>
        <v>I certify this copy conforms to my observations of the competition</v>
      </c>
      <c r="D104" s="476"/>
      <c r="E104" s="476"/>
      <c r="F104" s="476"/>
      <c r="G104" s="476"/>
      <c r="H104" s="263"/>
      <c r="I104" s="263"/>
      <c r="J104" s="242"/>
      <c r="K104" s="242"/>
      <c r="L104" s="242"/>
      <c r="M104" s="242"/>
      <c r="N104" s="242"/>
      <c r="O104" s="242"/>
      <c r="P104" s="242"/>
      <c r="Q104" s="242"/>
      <c r="R104" s="242"/>
      <c r="S104" s="242"/>
      <c r="T104" s="242"/>
      <c r="U104" s="242"/>
      <c r="V104" s="242"/>
      <c r="W104" s="242"/>
      <c r="X104" s="242"/>
    </row>
    <row r="105" spans="2:41" ht="13.5" customHeight="1" thickBot="1">
      <c r="B105" s="293"/>
      <c r="C105" s="476"/>
      <c r="D105" s="476"/>
      <c r="E105" s="476"/>
      <c r="F105" s="476"/>
      <c r="G105" s="476"/>
      <c r="H105" s="499"/>
      <c r="I105" s="499"/>
      <c r="J105" s="499"/>
      <c r="K105" s="499"/>
      <c r="L105" s="499"/>
      <c r="M105" s="499"/>
      <c r="N105" s="499"/>
      <c r="O105" s="499"/>
      <c r="P105" s="499"/>
      <c r="Q105" s="499"/>
      <c r="R105" s="499"/>
      <c r="S105" s="499"/>
      <c r="T105" s="499"/>
      <c r="U105" s="499"/>
      <c r="V105" s="499"/>
      <c r="W105" s="499"/>
      <c r="X105" s="499"/>
      <c r="Y105" s="499"/>
      <c r="Z105" s="254"/>
      <c r="AA105" s="295"/>
      <c r="AB105" s="295"/>
      <c r="AC105" s="295"/>
      <c r="AD105" s="295"/>
      <c r="AE105" s="295"/>
      <c r="AF105" s="295"/>
      <c r="AG105" s="295"/>
      <c r="AH105" s="295"/>
      <c r="AI105" s="295"/>
      <c r="AJ105" s="295"/>
      <c r="AK105" s="295"/>
      <c r="AL105" s="295"/>
      <c r="AM105" s="295"/>
      <c r="AN105" s="295"/>
      <c r="AO105" s="295"/>
    </row>
    <row r="106" spans="8:55" ht="12.75" customHeight="1">
      <c r="H106" s="500" t="str">
        <f>Bilinguism!Y16</f>
        <v>Date</v>
      </c>
      <c r="I106" s="500"/>
      <c r="J106" s="500"/>
      <c r="K106" s="500"/>
      <c r="L106" s="500"/>
      <c r="M106" s="500"/>
      <c r="N106" s="500"/>
      <c r="O106" s="500"/>
      <c r="P106" s="500"/>
      <c r="Q106" s="500"/>
      <c r="R106" s="500"/>
      <c r="S106" s="500"/>
      <c r="T106" s="500"/>
      <c r="U106" s="500"/>
      <c r="V106" s="500"/>
      <c r="W106" s="500"/>
      <c r="X106" s="500"/>
      <c r="Y106" s="500"/>
      <c r="AA106" s="251" t="str">
        <f>IF(ISBLANK(PRM_JUGE2),Bilinguism!$Y$28,PRM_JUGE2)</f>
        <v>Judge 2</v>
      </c>
      <c r="AB106" s="251" t="str">
        <f>IF(ISBLANK(PRM_JUGE2),Bilinguism!$Y$28,PRM_JUGE2)</f>
        <v>Judge 2</v>
      </c>
      <c r="AC106" s="251" t="str">
        <f>IF(ISBLANK(PRM_JUGE2),Bilinguism!$Y$28,PRM_JUGE2)</f>
        <v>Judge 2</v>
      </c>
      <c r="AD106" s="251" t="str">
        <f>IF(ISBLANK(PRM_JUGE2),Bilinguism!$Y$28,PRM_JUGE2)</f>
        <v>Judge 2</v>
      </c>
      <c r="AE106" s="251" t="str">
        <f>IF(ISBLANK(PRM_JUGE2),Bilinguism!$Y$28,PRM_JUGE2)</f>
        <v>Judge 2</v>
      </c>
      <c r="AF106" s="251" t="str">
        <f>IF(ISBLANK(PRM_JUGE2),Bilinguism!$Y$28,PRM_JUGE2)</f>
        <v>Judge 2</v>
      </c>
      <c r="AG106" s="251" t="str">
        <f>IF(ISBLANK(PRM_JUGE2),Bilinguism!$Y$28,PRM_JUGE2)</f>
        <v>Judge 2</v>
      </c>
      <c r="AH106" s="251" t="str">
        <f>IF(ISBLANK(PRM_JUGE2),Bilinguism!$Y$28,PRM_JUGE2)</f>
        <v>Judge 2</v>
      </c>
      <c r="AI106" s="251" t="str">
        <f>IF(ISBLANK(PRM_JUGE2),Bilinguism!$Y$28,PRM_JUGE2)</f>
        <v>Judge 2</v>
      </c>
      <c r="AJ106" s="251" t="str">
        <f>IF(ISBLANK(PRM_JUGE2),Bilinguism!$Y$28,PRM_JUGE2)</f>
        <v>Judge 2</v>
      </c>
      <c r="AK106" s="251" t="str">
        <f>IF(ISBLANK(PRM_JUGE2),Bilinguism!$Y$28,PRM_JUGE2)</f>
        <v>Judge 2</v>
      </c>
      <c r="AL106" s="251" t="str">
        <f>IF(ISBLANK(PRM_JUGE2),Bilinguism!$Y$28,PRM_JUGE2)</f>
        <v>Judge 2</v>
      </c>
      <c r="AM106" s="251" t="str">
        <f>IF(ISBLANK(PRM_JUGE2),Bilinguism!$Y$28,PRM_JUGE2)</f>
        <v>Judge 2</v>
      </c>
      <c r="AN106" s="251" t="str">
        <f>IF(ISBLANK(PRM_JUGE2),Bilinguism!$Y$28,PRM_JUGE2)</f>
        <v>Judge 2</v>
      </c>
      <c r="AO106" s="251" t="str">
        <f>IF(ISBLANK(PRM_JUGE2),Bilinguism!$Y$28,PRM_JUGE2)</f>
        <v>Judge 2</v>
      </c>
      <c r="AP106" s="251"/>
      <c r="AQ106" s="251"/>
      <c r="AR106" s="251"/>
      <c r="AS106" s="251"/>
      <c r="AT106" s="251"/>
      <c r="AU106" s="251"/>
      <c r="AV106" s="251"/>
      <c r="AW106" s="251"/>
      <c r="AX106" s="251"/>
      <c r="AY106" s="251"/>
      <c r="AZ106" s="251"/>
      <c r="BA106" s="251"/>
      <c r="BB106" s="251"/>
      <c r="BC106" s="251"/>
    </row>
    <row r="107" ht="12.75" customHeight="1"/>
    <row r="108" ht="12.75" customHeight="1"/>
    <row r="109" ht="12.75" customHeight="1"/>
    <row r="110" ht="12.75" customHeight="1"/>
    <row r="111" ht="12.75" customHeight="1"/>
    <row r="112" ht="12.75" customHeight="1"/>
    <row r="113" ht="12.75" customHeight="1"/>
    <row r="114" ht="12.75" customHeight="1"/>
  </sheetData>
  <sheetProtection password="F571" sheet="1" objects="1" scenarios="1"/>
  <mergeCells count="254">
    <mergeCell ref="E17:H17"/>
    <mergeCell ref="H105:Y105"/>
    <mergeCell ref="H106:Y106"/>
    <mergeCell ref="AH76:AH81"/>
    <mergeCell ref="C100:H100"/>
    <mergeCell ref="C101:H101"/>
    <mergeCell ref="C89:G89"/>
    <mergeCell ref="C95:H95"/>
    <mergeCell ref="C98:H98"/>
    <mergeCell ref="C99:H99"/>
    <mergeCell ref="AB91:AB93"/>
    <mergeCell ref="AC91:AC93"/>
    <mergeCell ref="C54:H54"/>
    <mergeCell ref="C69:G69"/>
    <mergeCell ref="C74:G74"/>
    <mergeCell ref="C83:G83"/>
    <mergeCell ref="D80:G80"/>
    <mergeCell ref="D71:G71"/>
    <mergeCell ref="D72:G72"/>
    <mergeCell ref="H57:Y57"/>
    <mergeCell ref="D44:G44"/>
    <mergeCell ref="D46:G46"/>
    <mergeCell ref="AM76:AM81"/>
    <mergeCell ref="AO76:AO81"/>
    <mergeCell ref="C48:H48"/>
    <mergeCell ref="C51:H51"/>
    <mergeCell ref="H58:Y58"/>
    <mergeCell ref="E64:H64"/>
    <mergeCell ref="C68:H68"/>
    <mergeCell ref="C52:H52"/>
    <mergeCell ref="C49:H49"/>
    <mergeCell ref="C50:H50"/>
    <mergeCell ref="C53:H53"/>
    <mergeCell ref="AF76:AF81"/>
    <mergeCell ref="AK76:AK81"/>
    <mergeCell ref="AL76:AL81"/>
    <mergeCell ref="AG76:AG81"/>
    <mergeCell ref="AJ76:AJ81"/>
    <mergeCell ref="AI76:AI81"/>
    <mergeCell ref="F61:AO61"/>
    <mergeCell ref="AM91:AM93"/>
    <mergeCell ref="AN91:AN93"/>
    <mergeCell ref="AN85:AN87"/>
    <mergeCell ref="AM85:AM87"/>
    <mergeCell ref="AK85:AK87"/>
    <mergeCell ref="AL85:AL87"/>
    <mergeCell ref="AO91:AO93"/>
    <mergeCell ref="AO85:AO87"/>
    <mergeCell ref="AD91:AD93"/>
    <mergeCell ref="AE91:AE93"/>
    <mergeCell ref="AF91:AF93"/>
    <mergeCell ref="AG91:AG93"/>
    <mergeCell ref="AJ85:AJ87"/>
    <mergeCell ref="AJ91:AJ93"/>
    <mergeCell ref="AK91:AK93"/>
    <mergeCell ref="AL91:AL93"/>
    <mergeCell ref="AI85:AI87"/>
    <mergeCell ref="AO44:AO46"/>
    <mergeCell ref="AB71:AB72"/>
    <mergeCell ref="AC71:AC72"/>
    <mergeCell ref="AD71:AD72"/>
    <mergeCell ref="AE71:AE72"/>
    <mergeCell ref="AF71:AF72"/>
    <mergeCell ref="AG71:AG72"/>
    <mergeCell ref="AO71:AO72"/>
    <mergeCell ref="AN52:AN54"/>
    <mergeCell ref="AN76:AN81"/>
    <mergeCell ref="AK44:AK46"/>
    <mergeCell ref="AL44:AL46"/>
    <mergeCell ref="AM44:AM46"/>
    <mergeCell ref="AN44:AN46"/>
    <mergeCell ref="AK71:AK72"/>
    <mergeCell ref="AL71:AL72"/>
    <mergeCell ref="AN71:AN72"/>
    <mergeCell ref="AM71:AM72"/>
    <mergeCell ref="AO24:AO25"/>
    <mergeCell ref="AO29:AO34"/>
    <mergeCell ref="AK38:AK40"/>
    <mergeCell ref="AL38:AL40"/>
    <mergeCell ref="AM38:AM40"/>
    <mergeCell ref="AN38:AN40"/>
    <mergeCell ref="AO38:AO40"/>
    <mergeCell ref="AK24:AK25"/>
    <mergeCell ref="AL24:AL25"/>
    <mergeCell ref="AM24:AM25"/>
    <mergeCell ref="AN24:AN25"/>
    <mergeCell ref="AI24:AI25"/>
    <mergeCell ref="AJ24:AJ25"/>
    <mergeCell ref="AE38:AE40"/>
    <mergeCell ref="AF38:AF40"/>
    <mergeCell ref="AG38:AG40"/>
    <mergeCell ref="AH38:AH40"/>
    <mergeCell ref="AK29:AK34"/>
    <mergeCell ref="AH29:AH34"/>
    <mergeCell ref="AI29:AI34"/>
    <mergeCell ref="AH24:AH25"/>
    <mergeCell ref="AE24:AE25"/>
    <mergeCell ref="AF24:AF25"/>
    <mergeCell ref="AG24:AG25"/>
    <mergeCell ref="AE29:AE34"/>
    <mergeCell ref="AF29:AF34"/>
    <mergeCell ref="AG29:AG34"/>
    <mergeCell ref="AC44:AC46"/>
    <mergeCell ref="AB24:AB25"/>
    <mergeCell ref="AB29:AB34"/>
    <mergeCell ref="AB38:AB40"/>
    <mergeCell ref="AB44:AB46"/>
    <mergeCell ref="AD24:AD25"/>
    <mergeCell ref="AD29:AD34"/>
    <mergeCell ref="AD38:AD40"/>
    <mergeCell ref="AM99:AM101"/>
    <mergeCell ref="AN99:AN101"/>
    <mergeCell ref="AA24:AA25"/>
    <mergeCell ref="AA29:AA34"/>
    <mergeCell ref="AA38:AA40"/>
    <mergeCell ref="AA44:AA46"/>
    <mergeCell ref="AA71:AA72"/>
    <mergeCell ref="AA76:AA81"/>
    <mergeCell ref="AA85:AA87"/>
    <mergeCell ref="AC38:AC40"/>
    <mergeCell ref="AE85:AE87"/>
    <mergeCell ref="AJ99:AJ101"/>
    <mergeCell ref="AA91:AA93"/>
    <mergeCell ref="AG44:AG46"/>
    <mergeCell ref="AE44:AE46"/>
    <mergeCell ref="AF44:AF46"/>
    <mergeCell ref="AA52:AA54"/>
    <mergeCell ref="AH44:AH46"/>
    <mergeCell ref="AH52:AH54"/>
    <mergeCell ref="AD44:AD46"/>
    <mergeCell ref="AK99:AK101"/>
    <mergeCell ref="AL99:AL101"/>
    <mergeCell ref="AB85:AB87"/>
    <mergeCell ref="AC85:AC87"/>
    <mergeCell ref="AD85:AD87"/>
    <mergeCell ref="AG85:AG87"/>
    <mergeCell ref="AH85:AH87"/>
    <mergeCell ref="AH91:AH93"/>
    <mergeCell ref="AF85:AF87"/>
    <mergeCell ref="AE99:AE101"/>
    <mergeCell ref="AI99:AI101"/>
    <mergeCell ref="AH71:AH72"/>
    <mergeCell ref="AI91:AI93"/>
    <mergeCell ref="AE52:AE54"/>
    <mergeCell ref="AF52:AF54"/>
    <mergeCell ref="AG52:AG54"/>
    <mergeCell ref="AE76:AE81"/>
    <mergeCell ref="AF99:AF101"/>
    <mergeCell ref="AG99:AG101"/>
    <mergeCell ref="AH99:AH101"/>
    <mergeCell ref="AA99:AA101"/>
    <mergeCell ref="AB99:AB101"/>
    <mergeCell ref="AC99:AC101"/>
    <mergeCell ref="AD99:AD101"/>
    <mergeCell ref="AB52:AB54"/>
    <mergeCell ref="AC52:AC54"/>
    <mergeCell ref="AD52:AD54"/>
    <mergeCell ref="AB76:AB81"/>
    <mergeCell ref="AC76:AC81"/>
    <mergeCell ref="AD76:AD81"/>
    <mergeCell ref="C104:G105"/>
    <mergeCell ref="D87:G87"/>
    <mergeCell ref="D76:G76"/>
    <mergeCell ref="D77:G77"/>
    <mergeCell ref="D78:G78"/>
    <mergeCell ref="D79:G79"/>
    <mergeCell ref="C96:H96"/>
    <mergeCell ref="C97:H97"/>
    <mergeCell ref="D81:G81"/>
    <mergeCell ref="D93:G93"/>
    <mergeCell ref="D45:G45"/>
    <mergeCell ref="AJ38:AJ40"/>
    <mergeCell ref="AO99:AO101"/>
    <mergeCell ref="F13:Q13"/>
    <mergeCell ref="F60:Q60"/>
    <mergeCell ref="C56:G57"/>
    <mergeCell ref="D91:G91"/>
    <mergeCell ref="D92:G92"/>
    <mergeCell ref="D85:G85"/>
    <mergeCell ref="D86:G86"/>
    <mergeCell ref="AO52:AO54"/>
    <mergeCell ref="AL52:AL54"/>
    <mergeCell ref="AM52:AM54"/>
    <mergeCell ref="AJ52:AJ54"/>
    <mergeCell ref="AK52:AK54"/>
    <mergeCell ref="D30:G30"/>
    <mergeCell ref="D33:G33"/>
    <mergeCell ref="D34:G34"/>
    <mergeCell ref="AJ29:AJ34"/>
    <mergeCell ref="AC29:AC34"/>
    <mergeCell ref="F63:H63"/>
    <mergeCell ref="K64:K66"/>
    <mergeCell ref="L64:L66"/>
    <mergeCell ref="E65:H65"/>
    <mergeCell ref="F66:H66"/>
    <mergeCell ref="AI44:AI46"/>
    <mergeCell ref="X64:X66"/>
    <mergeCell ref="Q64:Q66"/>
    <mergeCell ref="R64:R66"/>
    <mergeCell ref="S64:S66"/>
    <mergeCell ref="AM29:AM34"/>
    <mergeCell ref="AJ44:AJ46"/>
    <mergeCell ref="AI71:AI72"/>
    <mergeCell ref="AJ71:AJ72"/>
    <mergeCell ref="AL29:AL34"/>
    <mergeCell ref="AI38:AI40"/>
    <mergeCell ref="AI52:AI54"/>
    <mergeCell ref="A2:B2"/>
    <mergeCell ref="C2:H2"/>
    <mergeCell ref="D31:G31"/>
    <mergeCell ref="D32:G32"/>
    <mergeCell ref="F16:H16"/>
    <mergeCell ref="F10:AO10"/>
    <mergeCell ref="F11:AO11"/>
    <mergeCell ref="F14:AO14"/>
    <mergeCell ref="AN29:AN34"/>
    <mergeCell ref="AC24:AC25"/>
    <mergeCell ref="V17:V19"/>
    <mergeCell ref="W17:W19"/>
    <mergeCell ref="P17:P19"/>
    <mergeCell ref="J17:J19"/>
    <mergeCell ref="K17:K19"/>
    <mergeCell ref="L17:L19"/>
    <mergeCell ref="M17:M19"/>
    <mergeCell ref="N17:N19"/>
    <mergeCell ref="O17:O19"/>
    <mergeCell ref="D39:G39"/>
    <mergeCell ref="E18:H18"/>
    <mergeCell ref="F19:H19"/>
    <mergeCell ref="C21:H21"/>
    <mergeCell ref="X17:X19"/>
    <mergeCell ref="Q17:Q19"/>
    <mergeCell ref="R17:R19"/>
    <mergeCell ref="S17:S19"/>
    <mergeCell ref="T17:T19"/>
    <mergeCell ref="U17:U19"/>
    <mergeCell ref="J64:J66"/>
    <mergeCell ref="C22:H22"/>
    <mergeCell ref="C27:G27"/>
    <mergeCell ref="C36:G36"/>
    <mergeCell ref="C42:G42"/>
    <mergeCell ref="D40:G40"/>
    <mergeCell ref="D24:G24"/>
    <mergeCell ref="D25:G25"/>
    <mergeCell ref="D29:G29"/>
    <mergeCell ref="D38:G38"/>
    <mergeCell ref="W64:W66"/>
    <mergeCell ref="M64:M66"/>
    <mergeCell ref="N64:N66"/>
    <mergeCell ref="T64:T66"/>
    <mergeCell ref="U64:U66"/>
    <mergeCell ref="V64:V66"/>
    <mergeCell ref="O64:O66"/>
    <mergeCell ref="P64:P66"/>
  </mergeCells>
  <dataValidations count="3">
    <dataValidation type="decimal" allowBlank="1" showInputMessage="1" showErrorMessage="1" errorTitle="Score" error="The score must be between 0 and the maximum allowed for the criteria." sqref="J24:X25 J29:X34 J38:X40 J44:X46 J71:X72 J76:X81 J85:X87 J91:X93">
      <formula1>0</formula1>
      <formula2>$Y24</formula2>
    </dataValidation>
    <dataValidation type="list" allowBlank="1" showInputMessage="1" showErrorMessage="1" errorTitle="e" error="e" sqref="D2:H2">
      <formula1>CND_LISTE</formula1>
    </dataValidation>
    <dataValidation type="list" allowBlank="1" showInputMessage="1" showErrorMessage="1" errorTitle="Speaker" error="Please select a speaker from the list." sqref="C2">
      <formula1>CND_LISTE</formula1>
    </dataValidation>
  </dataValidations>
  <printOptions/>
  <pageMargins left="0.23" right="0.29" top="0.26" bottom="0.18" header="0.23" footer="0.17"/>
  <pageSetup fitToHeight="0" fitToWidth="0" horizontalDpi="600" verticalDpi="600" orientation="portrait" r:id="rId2"/>
  <rowBreaks count="1" manualBreakCount="1">
    <brk id="58" min="1" max="39" man="1"/>
  </rowBreaks>
  <drawing r:id="rId1"/>
</worksheet>
</file>

<file path=xl/worksheets/sheet8.xml><?xml version="1.0" encoding="utf-8"?>
<worksheet xmlns="http://schemas.openxmlformats.org/spreadsheetml/2006/main" xmlns:r="http://schemas.openxmlformats.org/officeDocument/2006/relationships">
  <sheetPr codeName="Juge3">
    <pageSetUpPr fitToPage="1"/>
  </sheetPr>
  <dimension ref="A1:BE106"/>
  <sheetViews>
    <sheetView showGridLines="0" showRowColHeaders="0" zoomScalePageLayoutView="0" workbookViewId="0" topLeftCell="A1">
      <pane ySplit="4" topLeftCell="A5" activePane="bottomLeft" state="frozen"/>
      <selection pane="topLeft" activeCell="A1" sqref="A1"/>
      <selection pane="bottomLeft" activeCell="C2" sqref="C2:H2"/>
    </sheetView>
  </sheetViews>
  <sheetFormatPr defaultColWidth="9.140625" defaultRowHeight="12.75"/>
  <cols>
    <col min="1" max="1" width="2.00390625" style="242" customWidth="1"/>
    <col min="2" max="2" width="1.7109375" style="242" customWidth="1"/>
    <col min="3" max="3" width="2.28125" style="242" customWidth="1"/>
    <col min="4" max="4" width="7.8515625" style="242" customWidth="1"/>
    <col min="5" max="5" width="3.7109375" style="242" customWidth="1"/>
    <col min="6" max="6" width="1.421875" style="242" customWidth="1"/>
    <col min="7" max="7" width="23.28125" style="242" customWidth="1"/>
    <col min="8" max="8" width="4.8515625" style="242" customWidth="1"/>
    <col min="9" max="9" width="0.9921875" style="242" customWidth="1"/>
    <col min="10" max="24" width="6.7109375" style="251" customWidth="1"/>
    <col min="25" max="25" width="4.7109375" style="242" customWidth="1"/>
    <col min="26" max="26" width="4.7109375" style="242" hidden="1" customWidth="1"/>
    <col min="27" max="41" width="41.140625" style="242" customWidth="1"/>
    <col min="42" max="42" width="9.140625" style="242" customWidth="1"/>
    <col min="43" max="57" width="9.140625" style="242" hidden="1" customWidth="1"/>
    <col min="58" max="16384" width="9.140625" style="242" customWidth="1"/>
  </cols>
  <sheetData>
    <row r="1" spans="1:41" ht="3.75" customHeight="1" thickBot="1">
      <c r="A1" s="239"/>
      <c r="B1" s="239"/>
      <c r="C1" s="239"/>
      <c r="D1" s="239"/>
      <c r="E1" s="239"/>
      <c r="F1" s="239"/>
      <c r="G1" s="239"/>
      <c r="H1" s="239"/>
      <c r="I1" s="239"/>
      <c r="J1" s="240"/>
      <c r="K1" s="240"/>
      <c r="L1" s="240"/>
      <c r="M1" s="240"/>
      <c r="N1" s="240"/>
      <c r="O1" s="240"/>
      <c r="P1" s="240"/>
      <c r="Q1" s="240"/>
      <c r="R1" s="240"/>
      <c r="S1" s="240"/>
      <c r="T1" s="240"/>
      <c r="U1" s="240"/>
      <c r="V1" s="240"/>
      <c r="W1" s="240"/>
      <c r="X1" s="240"/>
      <c r="Y1" s="239"/>
      <c r="Z1" s="239"/>
      <c r="AA1" s="241"/>
      <c r="AB1" s="239"/>
      <c r="AC1" s="239"/>
      <c r="AD1" s="239"/>
      <c r="AE1" s="239"/>
      <c r="AF1" s="239"/>
      <c r="AG1" s="239"/>
      <c r="AH1" s="239"/>
      <c r="AI1" s="239"/>
      <c r="AJ1" s="239"/>
      <c r="AK1" s="239"/>
      <c r="AL1" s="239"/>
      <c r="AM1" s="239"/>
      <c r="AN1" s="239"/>
      <c r="AO1" s="239"/>
    </row>
    <row r="2" spans="1:52" ht="21" customHeight="1" thickBot="1">
      <c r="A2" s="492">
        <v>3</v>
      </c>
      <c r="B2" s="493"/>
      <c r="C2" s="506" t="s">
        <v>450</v>
      </c>
      <c r="D2" s="507"/>
      <c r="E2" s="507"/>
      <c r="F2" s="507"/>
      <c r="G2" s="507"/>
      <c r="H2" s="508"/>
      <c r="I2" s="243"/>
      <c r="J2" s="243"/>
      <c r="K2" s="243"/>
      <c r="L2" s="243"/>
      <c r="M2" s="243"/>
      <c r="N2" s="243"/>
      <c r="O2" s="243"/>
      <c r="P2" s="243"/>
      <c r="Q2" s="243"/>
      <c r="R2" s="243"/>
      <c r="S2" s="243"/>
      <c r="T2" s="243"/>
      <c r="U2" s="243"/>
      <c r="V2" s="243"/>
      <c r="W2" s="243"/>
      <c r="X2" s="243"/>
      <c r="Y2" s="243"/>
      <c r="Z2" s="243"/>
      <c r="AA2" s="241"/>
      <c r="AB2" s="244"/>
      <c r="AC2" s="244"/>
      <c r="AD2" s="244"/>
      <c r="AE2" s="244"/>
      <c r="AF2" s="244"/>
      <c r="AG2" s="244"/>
      <c r="AH2" s="244"/>
      <c r="AI2" s="244"/>
      <c r="AJ2" s="244"/>
      <c r="AK2" s="244"/>
      <c r="AL2" s="244"/>
      <c r="AM2" s="244"/>
      <c r="AN2" s="244"/>
      <c r="AO2" s="244"/>
      <c r="AP2" s="245"/>
      <c r="AQ2" s="245"/>
      <c r="AR2" s="245"/>
      <c r="AS2" s="245"/>
      <c r="AT2" s="245"/>
      <c r="AU2" s="245"/>
      <c r="AV2" s="245"/>
      <c r="AY2" s="242">
        <f>(LEFT(C2,2))*1</f>
        <v>0</v>
      </c>
      <c r="AZ2" s="246"/>
    </row>
    <row r="3" spans="1:52" ht="18" customHeight="1">
      <c r="A3" s="239"/>
      <c r="B3" s="247">
        <v>0</v>
      </c>
      <c r="C3" s="248"/>
      <c r="D3" s="248"/>
      <c r="E3" s="248"/>
      <c r="F3" s="248"/>
      <c r="G3" s="248"/>
      <c r="H3" s="239"/>
      <c r="I3" s="248"/>
      <c r="J3" s="248"/>
      <c r="K3" s="248"/>
      <c r="L3" s="248"/>
      <c r="M3" s="248"/>
      <c r="N3" s="248"/>
      <c r="O3" s="248"/>
      <c r="P3" s="248"/>
      <c r="Q3" s="248"/>
      <c r="R3" s="248"/>
      <c r="S3" s="248"/>
      <c r="T3" s="248"/>
      <c r="U3" s="248"/>
      <c r="V3" s="248"/>
      <c r="W3" s="248"/>
      <c r="X3" s="248"/>
      <c r="Y3" s="248"/>
      <c r="Z3" s="248"/>
      <c r="AA3" s="244"/>
      <c r="AB3" s="244"/>
      <c r="AC3" s="244"/>
      <c r="AD3" s="244"/>
      <c r="AE3" s="244"/>
      <c r="AF3" s="244"/>
      <c r="AG3" s="244"/>
      <c r="AH3" s="244"/>
      <c r="AI3" s="244"/>
      <c r="AJ3" s="244"/>
      <c r="AK3" s="244"/>
      <c r="AL3" s="244"/>
      <c r="AM3" s="244"/>
      <c r="AN3" s="244"/>
      <c r="AO3" s="244"/>
      <c r="AP3" s="245"/>
      <c r="AQ3" s="245"/>
      <c r="AR3" s="245"/>
      <c r="AS3" s="245"/>
      <c r="AT3" s="245"/>
      <c r="AU3" s="245"/>
      <c r="AV3" s="245"/>
      <c r="AZ3" s="246"/>
    </row>
    <row r="4" spans="1:52" ht="30" customHeight="1">
      <c r="A4" s="239"/>
      <c r="B4" s="248"/>
      <c r="C4" s="248"/>
      <c r="D4" s="248"/>
      <c r="E4" s="248"/>
      <c r="F4" s="248"/>
      <c r="G4" s="248"/>
      <c r="H4" s="249"/>
      <c r="I4" s="248"/>
      <c r="J4" s="238">
        <f>J21</f>
        <v>1</v>
      </c>
      <c r="K4" s="238">
        <f aca="true" t="shared" si="0" ref="K4:X4">K21</f>
        <v>2</v>
      </c>
      <c r="L4" s="238">
        <f t="shared" si="0"/>
        <v>3</v>
      </c>
      <c r="M4" s="238">
        <f t="shared" si="0"/>
        <v>4</v>
      </c>
      <c r="N4" s="238">
        <f t="shared" si="0"/>
        <v>5</v>
      </c>
      <c r="O4" s="238">
        <f t="shared" si="0"/>
        <v>6</v>
      </c>
      <c r="P4" s="238">
        <f t="shared" si="0"/>
        <v>7</v>
      </c>
      <c r="Q4" s="238">
        <f t="shared" si="0"/>
        <v>8</v>
      </c>
      <c r="R4" s="238">
        <f t="shared" si="0"/>
        <v>9</v>
      </c>
      <c r="S4" s="238">
        <f t="shared" si="0"/>
        <v>10</v>
      </c>
      <c r="T4" s="238">
        <f t="shared" si="0"/>
        <v>11</v>
      </c>
      <c r="U4" s="238">
        <f t="shared" si="0"/>
        <v>12</v>
      </c>
      <c r="V4" s="238">
        <f t="shared" si="0"/>
        <v>13</v>
      </c>
      <c r="W4" s="238">
        <f t="shared" si="0"/>
        <v>14</v>
      </c>
      <c r="X4" s="238">
        <f t="shared" si="0"/>
        <v>15</v>
      </c>
      <c r="Y4" s="248"/>
      <c r="Z4" s="248"/>
      <c r="AA4" s="244"/>
      <c r="AB4" s="244"/>
      <c r="AC4" s="244"/>
      <c r="AD4" s="244"/>
      <c r="AE4" s="244"/>
      <c r="AF4" s="244"/>
      <c r="AG4" s="244"/>
      <c r="AH4" s="244"/>
      <c r="AI4" s="244"/>
      <c r="AJ4" s="244"/>
      <c r="AK4" s="244"/>
      <c r="AL4" s="244"/>
      <c r="AM4" s="244"/>
      <c r="AN4" s="244"/>
      <c r="AO4" s="244"/>
      <c r="AP4" s="245"/>
      <c r="AQ4" s="245"/>
      <c r="AR4" s="245"/>
      <c r="AS4" s="245"/>
      <c r="AT4" s="245"/>
      <c r="AU4" s="245"/>
      <c r="AV4" s="245"/>
      <c r="AZ4" s="246"/>
    </row>
    <row r="5" spans="5:52" ht="20.25" customHeight="1">
      <c r="E5" s="250" t="str">
        <f>Bilinguism!Y11&amp;" "&amp;PRM_NIVEAU&amp;" "&amp;Bilinguism!Y12</f>
        <v>Effective Speaking Competition,  level</v>
      </c>
      <c r="AZ5" s="246"/>
    </row>
    <row r="6" spans="4:53" ht="14.25" customHeight="1">
      <c r="D6" s="252"/>
      <c r="E6" s="253" t="str">
        <f>Bilinguism!Y13&amp;" "&amp;formatdate(PRM_DATE)&amp;" "&amp;Bilinguism!Y14&amp;" "&amp;PRM_LIEU</f>
        <v>Held on 30/12/1899 at </v>
      </c>
      <c r="F6" s="254"/>
      <c r="G6" s="255"/>
      <c r="H6" s="255"/>
      <c r="I6" s="256"/>
      <c r="J6" s="255"/>
      <c r="K6" s="255"/>
      <c r="L6" s="255"/>
      <c r="M6" s="255"/>
      <c r="N6" s="255"/>
      <c r="O6" s="255"/>
      <c r="P6" s="255"/>
      <c r="Q6" s="255"/>
      <c r="R6" s="255"/>
      <c r="S6" s="255"/>
      <c r="T6" s="255"/>
      <c r="U6" s="255"/>
      <c r="V6" s="255"/>
      <c r="W6" s="255"/>
      <c r="X6" s="255"/>
      <c r="Y6" s="256"/>
      <c r="Z6" s="256"/>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7"/>
      <c r="BA6" s="254"/>
    </row>
    <row r="7" spans="3:53" ht="5.25" customHeight="1">
      <c r="C7" s="253"/>
      <c r="D7" s="252"/>
      <c r="E7" s="258"/>
      <c r="F7" s="254"/>
      <c r="G7" s="255"/>
      <c r="H7" s="255"/>
      <c r="I7" s="256"/>
      <c r="J7" s="255"/>
      <c r="K7" s="255"/>
      <c r="L7" s="255"/>
      <c r="M7" s="255"/>
      <c r="N7" s="255"/>
      <c r="O7" s="255"/>
      <c r="P7" s="255"/>
      <c r="Q7" s="255"/>
      <c r="R7" s="255"/>
      <c r="S7" s="255"/>
      <c r="T7" s="255"/>
      <c r="U7" s="255"/>
      <c r="V7" s="255"/>
      <c r="W7" s="255"/>
      <c r="X7" s="255"/>
      <c r="Y7" s="256"/>
      <c r="Z7" s="256"/>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7"/>
      <c r="BA7" s="254"/>
    </row>
    <row r="8" spans="3:53" ht="14.25" customHeight="1">
      <c r="C8" s="253"/>
      <c r="D8" s="252"/>
      <c r="E8" s="258"/>
      <c r="F8" s="254"/>
      <c r="G8" s="255"/>
      <c r="H8" s="255"/>
      <c r="I8" s="256"/>
      <c r="J8" s="255"/>
      <c r="K8" s="255"/>
      <c r="L8" s="255"/>
      <c r="M8" s="255"/>
      <c r="N8" s="255"/>
      <c r="O8" s="255"/>
      <c r="P8" s="255"/>
      <c r="Q8" s="255"/>
      <c r="R8" s="255"/>
      <c r="S8" s="255"/>
      <c r="T8" s="255"/>
      <c r="U8" s="255"/>
      <c r="V8" s="255"/>
      <c r="W8" s="255"/>
      <c r="X8" s="255"/>
      <c r="Y8" s="256"/>
      <c r="Z8" s="256"/>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7"/>
      <c r="BA8" s="254"/>
    </row>
    <row r="9" spans="3:53" ht="6" customHeight="1">
      <c r="C9" s="254"/>
      <c r="D9" s="252"/>
      <c r="E9" s="258"/>
      <c r="F9" s="254"/>
      <c r="G9" s="259"/>
      <c r="H9" s="255"/>
      <c r="I9" s="256"/>
      <c r="J9" s="255"/>
      <c r="K9" s="255"/>
      <c r="L9" s="255"/>
      <c r="M9" s="255"/>
      <c r="N9" s="255"/>
      <c r="O9" s="255"/>
      <c r="P9" s="255"/>
      <c r="Q9" s="255"/>
      <c r="R9" s="255"/>
      <c r="S9" s="255"/>
      <c r="T9" s="255"/>
      <c r="U9" s="255"/>
      <c r="V9" s="255"/>
      <c r="W9" s="255"/>
      <c r="X9" s="255"/>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7"/>
      <c r="BA9" s="254"/>
    </row>
    <row r="10" spans="3:53" ht="15.75" customHeight="1">
      <c r="C10" s="260" t="str">
        <f>Bilinguism!Y113</f>
        <v>Speaker</v>
      </c>
      <c r="D10" s="254"/>
      <c r="E10" s="254"/>
      <c r="F10" s="497" t="str">
        <f>IF(JG3_CDT_INDEX=0,Bilinguism!Y17,IF(ISBLANK(VLOOKUP(JG3_CDT_INDEX,PRM_TABLE_CADET,2)),"",VLOOKUP(JG3_CDT_INDEX,PRM_TABLE_CADET,2)))</f>
        <v>ALL SPEAKERS</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R10" s="254"/>
      <c r="AS10" s="254"/>
      <c r="AT10" s="254"/>
      <c r="AU10" s="254"/>
      <c r="AV10" s="254"/>
      <c r="AW10" s="254"/>
      <c r="AX10" s="254"/>
      <c r="AY10" s="254"/>
      <c r="AZ10" s="257"/>
      <c r="BA10" s="254"/>
    </row>
    <row r="11" spans="3:53" ht="14.25" customHeight="1">
      <c r="C11" s="260"/>
      <c r="D11" s="254"/>
      <c r="E11" s="254"/>
      <c r="F11" s="498">
        <f>IF(JG3_CDT_INDEX=0,"",IF(ISBLANK(VLOOKUP(JG3_CDT_INDEX,PRM_TABLE_CADET,3)),"",VLOOKUP(JG3_CDT_INDEX,PRM_TABLE_CADET,3)))</f>
      </c>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R11" s="254"/>
      <c r="AS11" s="254"/>
      <c r="AT11" s="254"/>
      <c r="AU11" s="254"/>
      <c r="AV11" s="254"/>
      <c r="AW11" s="254"/>
      <c r="AX11" s="254"/>
      <c r="AY11" s="254"/>
      <c r="AZ11" s="257"/>
      <c r="BA11" s="254"/>
    </row>
    <row r="12" spans="3:53" ht="12.75" customHeight="1">
      <c r="C12" s="260"/>
      <c r="D12" s="254"/>
      <c r="E12" s="254"/>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R12" s="254"/>
      <c r="AS12" s="254"/>
      <c r="AT12" s="254"/>
      <c r="AU12" s="254"/>
      <c r="AV12" s="254"/>
      <c r="AW12" s="254"/>
      <c r="AX12" s="254"/>
      <c r="AY12" s="254"/>
      <c r="AZ12" s="257"/>
      <c r="BA12" s="254"/>
    </row>
    <row r="13" spans="3:53" ht="18" customHeight="1">
      <c r="C13" s="260"/>
      <c r="D13" s="254"/>
      <c r="E13" s="254"/>
      <c r="F13" s="491" t="str">
        <f>Bilinguism!Y115</f>
        <v>Prepared Speech</v>
      </c>
      <c r="G13" s="491"/>
      <c r="H13" s="491"/>
      <c r="I13" s="491"/>
      <c r="J13" s="491"/>
      <c r="K13" s="491"/>
      <c r="L13" s="491"/>
      <c r="M13" s="491"/>
      <c r="N13" s="491"/>
      <c r="O13" s="491"/>
      <c r="P13" s="491"/>
      <c r="Q13" s="491"/>
      <c r="R13" s="261"/>
      <c r="S13" s="261"/>
      <c r="T13" s="261"/>
      <c r="U13" s="261"/>
      <c r="V13" s="261"/>
      <c r="W13" s="261"/>
      <c r="X13" s="261"/>
      <c r="Y13" s="261"/>
      <c r="Z13" s="261"/>
      <c r="AA13" s="298" t="str">
        <f>IF(VLOOKUP(J21,PRM_TABLE_CADET,4)="FR",Bilinguism!$Y$116,Bilinguism!$Y$117)</f>
        <v>in English</v>
      </c>
      <c r="AB13" s="298" t="str">
        <f>IF(VLOOKUP(K21,PRM_TABLE_CADET,4)="FR",Bilinguism!$Y$116,Bilinguism!$Y$117)</f>
        <v>in English</v>
      </c>
      <c r="AC13" s="298" t="str">
        <f>IF(VLOOKUP(L21,PRM_TABLE_CADET,4)="FR",Bilinguism!$Y$116,Bilinguism!$Y$117)</f>
        <v>in English</v>
      </c>
      <c r="AD13" s="298" t="str">
        <f>IF(VLOOKUP(M21,PRM_TABLE_CADET,4)="FR",Bilinguism!$Y$116,Bilinguism!$Y$117)</f>
        <v>in English</v>
      </c>
      <c r="AE13" s="298" t="str">
        <f>IF(VLOOKUP(N21,PRM_TABLE_CADET,4)="FR",Bilinguism!$Y$116,Bilinguism!$Y$117)</f>
        <v>in English</v>
      </c>
      <c r="AF13" s="298" t="str">
        <f>IF(VLOOKUP(O21,PRM_TABLE_CADET,4)="FR",Bilinguism!$Y$116,Bilinguism!$Y$117)</f>
        <v>in English</v>
      </c>
      <c r="AG13" s="298" t="str">
        <f>IF(VLOOKUP(P21,PRM_TABLE_CADET,4)="FR",Bilinguism!$Y$116,Bilinguism!$Y$117)</f>
        <v>in English</v>
      </c>
      <c r="AH13" s="298" t="str">
        <f>IF(VLOOKUP(Q21,PRM_TABLE_CADET,4)="FR",Bilinguism!$Y$116,Bilinguism!$Y$117)</f>
        <v>in English</v>
      </c>
      <c r="AI13" s="298" t="str">
        <f>IF(VLOOKUP(R21,PRM_TABLE_CADET,4)="FR",Bilinguism!$Y$116,Bilinguism!$Y$117)</f>
        <v>in English</v>
      </c>
      <c r="AJ13" s="298" t="str">
        <f>IF(VLOOKUP(S21,PRM_TABLE_CADET,4)="FR",Bilinguism!$Y$116,Bilinguism!$Y$117)</f>
        <v>in English</v>
      </c>
      <c r="AK13" s="298" t="str">
        <f>IF(VLOOKUP(T21,PRM_TABLE_CADET,4)="FR",Bilinguism!$Y$116,Bilinguism!$Y$117)</f>
        <v>in English</v>
      </c>
      <c r="AL13" s="298" t="str">
        <f>IF(VLOOKUP(U21,PRM_TABLE_CADET,4)="FR",Bilinguism!$Y$116,Bilinguism!$Y$117)</f>
        <v>in English</v>
      </c>
      <c r="AM13" s="298" t="str">
        <f>IF(VLOOKUP(V21,PRM_TABLE_CADET,4)="FR",Bilinguism!$Y$116,Bilinguism!$Y$117)</f>
        <v>in English</v>
      </c>
      <c r="AN13" s="298" t="str">
        <f>IF(VLOOKUP(W21,PRM_TABLE_CADET,4)="FR",Bilinguism!$Y$116,Bilinguism!$Y$117)</f>
        <v>in English</v>
      </c>
      <c r="AO13" s="298" t="str">
        <f>IF(VLOOKUP(X21,PRM_TABLE_CADET,4)="FR",Bilinguism!$Y$116,Bilinguism!$Y$117)</f>
        <v>in English</v>
      </c>
      <c r="AR13" s="254"/>
      <c r="AS13" s="254"/>
      <c r="AT13" s="254"/>
      <c r="AU13" s="254"/>
      <c r="AV13" s="254"/>
      <c r="AW13" s="254"/>
      <c r="AX13" s="254"/>
      <c r="AY13" s="254"/>
      <c r="AZ13" s="257"/>
      <c r="BA13" s="254"/>
    </row>
    <row r="14" spans="3:52" ht="36" customHeight="1">
      <c r="C14" s="262" t="str">
        <f>Bilinguism!Y114</f>
        <v>Speech Topic</v>
      </c>
      <c r="D14" s="263"/>
      <c r="E14" s="263"/>
      <c r="F14" s="476" t="e">
        <f>VLOOKUP(JG3_CDT_INDEX,PRM_TABLE_CADET,5)</f>
        <v>#N/A</v>
      </c>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Z14" s="246"/>
    </row>
    <row r="15" spans="3:52" ht="11.25" customHeight="1">
      <c r="C15" s="262"/>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Z15" s="246"/>
    </row>
    <row r="16" spans="3:8" ht="15.75" customHeight="1">
      <c r="C16" s="264" t="str">
        <f>Bilinguism!Y118&amp;" #"&amp;A2</f>
        <v>Judge #3</v>
      </c>
      <c r="F16" s="505" t="str">
        <f>IF(ISBLANK(PRM_JUGE3),Bilinguism!$Y$29,PRM_JUGE3)</f>
        <v>Judge 3</v>
      </c>
      <c r="G16" s="505"/>
      <c r="H16" s="505"/>
    </row>
    <row r="17" spans="3:24" ht="30" customHeight="1" hidden="1">
      <c r="C17" s="264"/>
      <c r="E17" s="501" t="str">
        <f>F13</f>
        <v>Prepared Speech</v>
      </c>
      <c r="F17" s="501"/>
      <c r="G17" s="501"/>
      <c r="H17" s="501"/>
      <c r="I17" s="302"/>
      <c r="J17" s="475">
        <f aca="true" t="shared" si="1" ref="J17:X17">IF(ISBLANK(VLOOKUP(J21,PRM_TABLE_CADET,2)),"",VLOOKUP(J21,PRM_TABLE_CADET,2))</f>
      </c>
      <c r="K17" s="475">
        <f t="shared" si="1"/>
      </c>
      <c r="L17" s="475">
        <f t="shared" si="1"/>
      </c>
      <c r="M17" s="475">
        <f t="shared" si="1"/>
      </c>
      <c r="N17" s="475">
        <f t="shared" si="1"/>
      </c>
      <c r="O17" s="475">
        <f t="shared" si="1"/>
      </c>
      <c r="P17" s="475">
        <f t="shared" si="1"/>
      </c>
      <c r="Q17" s="475">
        <f t="shared" si="1"/>
      </c>
      <c r="R17" s="475">
        <f t="shared" si="1"/>
      </c>
      <c r="S17" s="475">
        <f t="shared" si="1"/>
      </c>
      <c r="T17" s="475">
        <f t="shared" si="1"/>
      </c>
      <c r="U17" s="475">
        <f t="shared" si="1"/>
      </c>
      <c r="V17" s="475">
        <f t="shared" si="1"/>
      </c>
      <c r="W17" s="475">
        <f t="shared" si="1"/>
      </c>
      <c r="X17" s="475">
        <f t="shared" si="1"/>
      </c>
    </row>
    <row r="18" spans="3:24" ht="57" customHeight="1" hidden="1">
      <c r="C18" s="264"/>
      <c r="E18" s="483" t="str">
        <f>C56</f>
        <v>I certify this copy conforms to my observations of the competition</v>
      </c>
      <c r="F18" s="483"/>
      <c r="G18" s="483"/>
      <c r="H18" s="483"/>
      <c r="I18" s="302"/>
      <c r="J18" s="475"/>
      <c r="K18" s="475"/>
      <c r="L18" s="475"/>
      <c r="M18" s="475"/>
      <c r="N18" s="475"/>
      <c r="O18" s="475"/>
      <c r="P18" s="475"/>
      <c r="Q18" s="475"/>
      <c r="R18" s="475"/>
      <c r="S18" s="475"/>
      <c r="T18" s="475"/>
      <c r="U18" s="475"/>
      <c r="V18" s="475"/>
      <c r="W18" s="475"/>
      <c r="X18" s="475"/>
    </row>
    <row r="19" spans="3:24" ht="15.75" customHeight="1" hidden="1">
      <c r="C19" s="264" t="str">
        <f>C16</f>
        <v>Judge #3</v>
      </c>
      <c r="F19" s="482" t="str">
        <f>F16</f>
        <v>Judge 3</v>
      </c>
      <c r="G19" s="482"/>
      <c r="H19" s="482"/>
      <c r="I19" s="302"/>
      <c r="J19" s="475"/>
      <c r="K19" s="475"/>
      <c r="L19" s="475"/>
      <c r="M19" s="475"/>
      <c r="N19" s="475"/>
      <c r="O19" s="475"/>
      <c r="P19" s="475"/>
      <c r="Q19" s="475"/>
      <c r="R19" s="475"/>
      <c r="S19" s="475"/>
      <c r="T19" s="475"/>
      <c r="U19" s="475"/>
      <c r="V19" s="475"/>
      <c r="W19" s="475"/>
      <c r="X19" s="475"/>
    </row>
    <row r="20" ht="3.75" customHeight="1" thickBot="1">
      <c r="C20" s="264"/>
    </row>
    <row r="21" spans="3:41" ht="15" customHeight="1">
      <c r="C21" s="489" t="str">
        <f>Bilinguism!Y119</f>
        <v>Criteria</v>
      </c>
      <c r="D21" s="490"/>
      <c r="E21" s="490"/>
      <c r="F21" s="490"/>
      <c r="G21" s="490"/>
      <c r="H21" s="490"/>
      <c r="I21" s="265"/>
      <c r="J21" s="266">
        <v>1</v>
      </c>
      <c r="K21" s="266">
        <v>2</v>
      </c>
      <c r="L21" s="266">
        <v>3</v>
      </c>
      <c r="M21" s="266">
        <v>4</v>
      </c>
      <c r="N21" s="266">
        <v>5</v>
      </c>
      <c r="O21" s="266">
        <v>6</v>
      </c>
      <c r="P21" s="266">
        <v>7</v>
      </c>
      <c r="Q21" s="266">
        <v>8</v>
      </c>
      <c r="R21" s="266">
        <v>9</v>
      </c>
      <c r="S21" s="266">
        <v>10</v>
      </c>
      <c r="T21" s="266">
        <v>11</v>
      </c>
      <c r="U21" s="266">
        <v>12</v>
      </c>
      <c r="V21" s="266">
        <v>13</v>
      </c>
      <c r="W21" s="266">
        <v>14</v>
      </c>
      <c r="X21" s="266">
        <v>15</v>
      </c>
      <c r="Y21" s="297" t="s">
        <v>160</v>
      </c>
      <c r="Z21" s="354" t="str">
        <f>Bilinguism!Y121</f>
        <v>Weight</v>
      </c>
      <c r="AA21" s="267" t="str">
        <f>Bilinguism!$Y122&amp;" (#"&amp;J21&amp;")"</f>
        <v>Comments (#1)</v>
      </c>
      <c r="AB21" s="267" t="str">
        <f>Bilinguism!$Y122&amp;" (#"&amp;K21&amp;")"</f>
        <v>Comments (#2)</v>
      </c>
      <c r="AC21" s="267" t="str">
        <f>Bilinguism!$Y122&amp;" (#"&amp;L21&amp;")"</f>
        <v>Comments (#3)</v>
      </c>
      <c r="AD21" s="267" t="str">
        <f>Bilinguism!$Y122&amp;" (#"&amp;M21&amp;")"</f>
        <v>Comments (#4)</v>
      </c>
      <c r="AE21" s="267" t="str">
        <f>Bilinguism!$Y122&amp;" (#"&amp;N21&amp;")"</f>
        <v>Comments (#5)</v>
      </c>
      <c r="AF21" s="267" t="str">
        <f>Bilinguism!$Y122&amp;" (#"&amp;O21&amp;")"</f>
        <v>Comments (#6)</v>
      </c>
      <c r="AG21" s="267" t="str">
        <f>Bilinguism!$Y122&amp;" (#"&amp;P21&amp;")"</f>
        <v>Comments (#7)</v>
      </c>
      <c r="AH21" s="267" t="str">
        <f>Bilinguism!$Y122&amp;" (#"&amp;Q21&amp;")"</f>
        <v>Comments (#8)</v>
      </c>
      <c r="AI21" s="267" t="str">
        <f>Bilinguism!$Y122&amp;" (#"&amp;R21&amp;")"</f>
        <v>Comments (#9)</v>
      </c>
      <c r="AJ21" s="267" t="str">
        <f>Bilinguism!$Y122&amp;" (#"&amp;S21&amp;")"</f>
        <v>Comments (#10)</v>
      </c>
      <c r="AK21" s="267" t="str">
        <f>Bilinguism!$Y122&amp;" (#"&amp;T21&amp;")"</f>
        <v>Comments (#11)</v>
      </c>
      <c r="AL21" s="267" t="str">
        <f>Bilinguism!$Y122&amp;" (#"&amp;U21&amp;")"</f>
        <v>Comments (#12)</v>
      </c>
      <c r="AM21" s="267" t="str">
        <f>Bilinguism!$Y122&amp;" (#"&amp;V21&amp;")"</f>
        <v>Comments (#13)</v>
      </c>
      <c r="AN21" s="267" t="str">
        <f>Bilinguism!$Y122&amp;" (#"&amp;W21&amp;")"</f>
        <v>Comments (#14)</v>
      </c>
      <c r="AO21" s="267" t="str">
        <f>Bilinguism!$Y122&amp;" (#"&amp;X21&amp;")"</f>
        <v>Comments (#15)</v>
      </c>
    </row>
    <row r="22" spans="3:41" s="272" customFormat="1" ht="15" customHeight="1">
      <c r="C22" s="484" t="str">
        <f>Bilinguism!Y131</f>
        <v>Introduction</v>
      </c>
      <c r="D22" s="419"/>
      <c r="E22" s="419"/>
      <c r="F22" s="419"/>
      <c r="G22" s="419"/>
      <c r="H22" s="419"/>
      <c r="I22" s="268"/>
      <c r="J22" s="269">
        <f aca="true" t="shared" si="2" ref="J22:Z22">SUBTOTAL(9,J24:J25)</f>
        <v>0</v>
      </c>
      <c r="K22" s="269">
        <f t="shared" si="2"/>
        <v>0</v>
      </c>
      <c r="L22" s="269">
        <f t="shared" si="2"/>
        <v>0</v>
      </c>
      <c r="M22" s="269">
        <f t="shared" si="2"/>
        <v>0</v>
      </c>
      <c r="N22" s="269">
        <f t="shared" si="2"/>
        <v>0</v>
      </c>
      <c r="O22" s="269">
        <f t="shared" si="2"/>
        <v>0</v>
      </c>
      <c r="P22" s="269">
        <f t="shared" si="2"/>
        <v>0</v>
      </c>
      <c r="Q22" s="269">
        <f t="shared" si="2"/>
        <v>0</v>
      </c>
      <c r="R22" s="269">
        <f t="shared" si="2"/>
        <v>0</v>
      </c>
      <c r="S22" s="269">
        <f t="shared" si="2"/>
        <v>0</v>
      </c>
      <c r="T22" s="269">
        <f t="shared" si="2"/>
        <v>0</v>
      </c>
      <c r="U22" s="269">
        <f t="shared" si="2"/>
        <v>0</v>
      </c>
      <c r="V22" s="269">
        <f t="shared" si="2"/>
        <v>0</v>
      </c>
      <c r="W22" s="269">
        <f t="shared" si="2"/>
        <v>0</v>
      </c>
      <c r="X22" s="269">
        <f t="shared" si="2"/>
        <v>0</v>
      </c>
      <c r="Y22" s="270">
        <f t="shared" si="2"/>
        <v>8</v>
      </c>
      <c r="Z22" s="355">
        <f t="shared" si="2"/>
        <v>8</v>
      </c>
      <c r="AA22" s="271"/>
      <c r="AB22" s="271"/>
      <c r="AC22" s="271"/>
      <c r="AD22" s="271"/>
      <c r="AE22" s="271"/>
      <c r="AF22" s="271"/>
      <c r="AG22" s="271"/>
      <c r="AH22" s="271"/>
      <c r="AI22" s="271"/>
      <c r="AJ22" s="271"/>
      <c r="AK22" s="271"/>
      <c r="AL22" s="271"/>
      <c r="AM22" s="271"/>
      <c r="AN22" s="271"/>
      <c r="AO22" s="271"/>
    </row>
    <row r="23" spans="3:41" ht="6" customHeight="1">
      <c r="C23" s="273"/>
      <c r="D23" s="274"/>
      <c r="E23" s="274"/>
      <c r="F23" s="274"/>
      <c r="G23" s="274"/>
      <c r="H23" s="274"/>
      <c r="I23" s="274"/>
      <c r="J23" s="275"/>
      <c r="K23" s="275"/>
      <c r="L23" s="275"/>
      <c r="M23" s="275"/>
      <c r="N23" s="275"/>
      <c r="O23" s="275"/>
      <c r="P23" s="275"/>
      <c r="Q23" s="275"/>
      <c r="R23" s="275"/>
      <c r="S23" s="275"/>
      <c r="T23" s="275"/>
      <c r="U23" s="275"/>
      <c r="V23" s="275"/>
      <c r="W23" s="275"/>
      <c r="X23" s="275"/>
      <c r="Y23" s="274"/>
      <c r="Z23" s="356"/>
      <c r="AA23" s="276"/>
      <c r="AB23" s="276"/>
      <c r="AC23" s="276"/>
      <c r="AD23" s="276"/>
      <c r="AE23" s="276"/>
      <c r="AF23" s="276"/>
      <c r="AG23" s="276"/>
      <c r="AH23" s="276"/>
      <c r="AI23" s="276"/>
      <c r="AJ23" s="276"/>
      <c r="AK23" s="276"/>
      <c r="AL23" s="276"/>
      <c r="AM23" s="276"/>
      <c r="AN23" s="276"/>
      <c r="AO23" s="276"/>
    </row>
    <row r="24" spans="3:57" ht="12.75" customHeight="1">
      <c r="C24" s="277"/>
      <c r="D24" s="410" t="str">
        <f>Bilinguism!Y132</f>
        <v>Aroused interest</v>
      </c>
      <c r="E24" s="410"/>
      <c r="F24" s="410"/>
      <c r="G24" s="410"/>
      <c r="H24" s="278"/>
      <c r="I24" s="278"/>
      <c r="J24" s="299"/>
      <c r="K24" s="299"/>
      <c r="L24" s="299"/>
      <c r="M24" s="299"/>
      <c r="N24" s="299"/>
      <c r="O24" s="299"/>
      <c r="P24" s="299"/>
      <c r="Q24" s="299"/>
      <c r="R24" s="299"/>
      <c r="S24" s="299"/>
      <c r="T24" s="299"/>
      <c r="U24" s="299"/>
      <c r="V24" s="299"/>
      <c r="W24" s="299"/>
      <c r="X24" s="299"/>
      <c r="Y24" s="337">
        <f>IF(prmMaxWeight,Parameters!D45,Parameters!F45)</f>
        <v>4</v>
      </c>
      <c r="Z24" s="340">
        <f>Parameters!F45</f>
        <v>4</v>
      </c>
      <c r="AA24" s="481"/>
      <c r="AB24" s="481"/>
      <c r="AC24" s="481"/>
      <c r="AD24" s="481"/>
      <c r="AE24" s="481"/>
      <c r="AF24" s="481"/>
      <c r="AG24" s="481"/>
      <c r="AH24" s="481"/>
      <c r="AI24" s="481"/>
      <c r="AJ24" s="481"/>
      <c r="AK24" s="481"/>
      <c r="AL24" s="481"/>
      <c r="AM24" s="481"/>
      <c r="AN24" s="481"/>
      <c r="AO24" s="481"/>
      <c r="AQ24" s="242">
        <f aca="true" t="shared" si="3" ref="AQ24:BE25">J24*$Z24/$Y24</f>
        <v>0</v>
      </c>
      <c r="AR24" s="242">
        <f t="shared" si="3"/>
        <v>0</v>
      </c>
      <c r="AS24" s="242">
        <f t="shared" si="3"/>
        <v>0</v>
      </c>
      <c r="AT24" s="242">
        <f t="shared" si="3"/>
        <v>0</v>
      </c>
      <c r="AU24" s="242">
        <f t="shared" si="3"/>
        <v>0</v>
      </c>
      <c r="AV24" s="242">
        <f t="shared" si="3"/>
        <v>0</v>
      </c>
      <c r="AW24" s="242">
        <f t="shared" si="3"/>
        <v>0</v>
      </c>
      <c r="AX24" s="242">
        <f t="shared" si="3"/>
        <v>0</v>
      </c>
      <c r="AY24" s="242">
        <f t="shared" si="3"/>
        <v>0</v>
      </c>
      <c r="AZ24" s="242">
        <f t="shared" si="3"/>
        <v>0</v>
      </c>
      <c r="BA24" s="242">
        <f t="shared" si="3"/>
        <v>0</v>
      </c>
      <c r="BB24" s="242">
        <f t="shared" si="3"/>
        <v>0</v>
      </c>
      <c r="BC24" s="242">
        <f t="shared" si="3"/>
        <v>0</v>
      </c>
      <c r="BD24" s="242">
        <f t="shared" si="3"/>
        <v>0</v>
      </c>
      <c r="BE24" s="242">
        <f t="shared" si="3"/>
        <v>0</v>
      </c>
    </row>
    <row r="25" spans="3:57" ht="12.75" customHeight="1">
      <c r="C25" s="277"/>
      <c r="D25" s="411" t="str">
        <f>Bilinguism!Y133</f>
        <v>Effective and appropriate presentation</v>
      </c>
      <c r="E25" s="411"/>
      <c r="F25" s="411"/>
      <c r="G25" s="411"/>
      <c r="H25" s="279"/>
      <c r="I25" s="279"/>
      <c r="J25" s="300"/>
      <c r="K25" s="300"/>
      <c r="L25" s="300"/>
      <c r="M25" s="300"/>
      <c r="N25" s="300"/>
      <c r="O25" s="300"/>
      <c r="P25" s="300"/>
      <c r="Q25" s="300"/>
      <c r="R25" s="300"/>
      <c r="S25" s="300"/>
      <c r="T25" s="300"/>
      <c r="U25" s="300"/>
      <c r="V25" s="300"/>
      <c r="W25" s="300"/>
      <c r="X25" s="300"/>
      <c r="Y25" s="338">
        <f>IF(prmMaxWeight,Parameters!D46,Parameters!F46)</f>
        <v>4</v>
      </c>
      <c r="Z25" s="341">
        <f>Parameters!F46</f>
        <v>4</v>
      </c>
      <c r="AA25" s="481"/>
      <c r="AB25" s="481"/>
      <c r="AC25" s="481"/>
      <c r="AD25" s="481"/>
      <c r="AE25" s="481"/>
      <c r="AF25" s="481"/>
      <c r="AG25" s="481"/>
      <c r="AH25" s="481"/>
      <c r="AI25" s="481"/>
      <c r="AJ25" s="481"/>
      <c r="AK25" s="481"/>
      <c r="AL25" s="481"/>
      <c r="AM25" s="481"/>
      <c r="AN25" s="481"/>
      <c r="AO25" s="481"/>
      <c r="AQ25" s="242">
        <f t="shared" si="3"/>
        <v>0</v>
      </c>
      <c r="AR25" s="242">
        <f t="shared" si="3"/>
        <v>0</v>
      </c>
      <c r="AS25" s="242">
        <f t="shared" si="3"/>
        <v>0</v>
      </c>
      <c r="AT25" s="242">
        <f t="shared" si="3"/>
        <v>0</v>
      </c>
      <c r="AU25" s="242">
        <f t="shared" si="3"/>
        <v>0</v>
      </c>
      <c r="AV25" s="242">
        <f t="shared" si="3"/>
        <v>0</v>
      </c>
      <c r="AW25" s="242">
        <f t="shared" si="3"/>
        <v>0</v>
      </c>
      <c r="AX25" s="242">
        <f t="shared" si="3"/>
        <v>0</v>
      </c>
      <c r="AY25" s="242">
        <f t="shared" si="3"/>
        <v>0</v>
      </c>
      <c r="AZ25" s="242">
        <f t="shared" si="3"/>
        <v>0</v>
      </c>
      <c r="BA25" s="242">
        <f t="shared" si="3"/>
        <v>0</v>
      </c>
      <c r="BB25" s="242">
        <f t="shared" si="3"/>
        <v>0</v>
      </c>
      <c r="BC25" s="242">
        <f t="shared" si="3"/>
        <v>0</v>
      </c>
      <c r="BD25" s="242">
        <f t="shared" si="3"/>
        <v>0</v>
      </c>
      <c r="BE25" s="242">
        <f t="shared" si="3"/>
        <v>0</v>
      </c>
    </row>
    <row r="26" spans="3:41" ht="6" customHeight="1">
      <c r="C26" s="280"/>
      <c r="D26" s="281"/>
      <c r="E26" s="282"/>
      <c r="F26" s="274"/>
      <c r="G26" s="274"/>
      <c r="H26" s="274"/>
      <c r="I26" s="274"/>
      <c r="J26" s="274"/>
      <c r="K26" s="274"/>
      <c r="L26" s="274"/>
      <c r="M26" s="274"/>
      <c r="N26" s="274"/>
      <c r="O26" s="274"/>
      <c r="P26" s="274"/>
      <c r="Q26" s="274"/>
      <c r="R26" s="274"/>
      <c r="S26" s="274"/>
      <c r="T26" s="274"/>
      <c r="U26" s="274"/>
      <c r="V26" s="274"/>
      <c r="W26" s="274"/>
      <c r="X26" s="274"/>
      <c r="Y26" s="282"/>
      <c r="Z26" s="357"/>
      <c r="AA26" s="283"/>
      <c r="AB26" s="283"/>
      <c r="AC26" s="283"/>
      <c r="AD26" s="283"/>
      <c r="AE26" s="283"/>
      <c r="AF26" s="283"/>
      <c r="AG26" s="283"/>
      <c r="AH26" s="283"/>
      <c r="AI26" s="283"/>
      <c r="AJ26" s="283"/>
      <c r="AK26" s="283"/>
      <c r="AL26" s="283"/>
      <c r="AM26" s="283"/>
      <c r="AN26" s="283"/>
      <c r="AO26" s="283"/>
    </row>
    <row r="27" spans="3:57" s="272" customFormat="1" ht="16.5" customHeight="1">
      <c r="C27" s="484" t="str">
        <f>Bilinguism!Y134</f>
        <v>Body of Speech</v>
      </c>
      <c r="D27" s="419"/>
      <c r="E27" s="419"/>
      <c r="F27" s="419"/>
      <c r="G27" s="419"/>
      <c r="H27" s="268"/>
      <c r="I27" s="268"/>
      <c r="J27" s="269">
        <f aca="true" t="shared" si="4" ref="J27:Z27">SUBTOTAL(9,J29:J34)</f>
        <v>0</v>
      </c>
      <c r="K27" s="269">
        <f t="shared" si="4"/>
        <v>0</v>
      </c>
      <c r="L27" s="269">
        <f t="shared" si="4"/>
        <v>0</v>
      </c>
      <c r="M27" s="269">
        <f t="shared" si="4"/>
        <v>0</v>
      </c>
      <c r="N27" s="269">
        <f t="shared" si="4"/>
        <v>0</v>
      </c>
      <c r="O27" s="269">
        <f t="shared" si="4"/>
        <v>0</v>
      </c>
      <c r="P27" s="269">
        <f t="shared" si="4"/>
        <v>0</v>
      </c>
      <c r="Q27" s="269">
        <f>SUBTOTAL(9,Q29:Q34)</f>
        <v>0</v>
      </c>
      <c r="R27" s="269">
        <f t="shared" si="4"/>
        <v>0</v>
      </c>
      <c r="S27" s="269">
        <f t="shared" si="4"/>
        <v>0</v>
      </c>
      <c r="T27" s="269">
        <f t="shared" si="4"/>
        <v>0</v>
      </c>
      <c r="U27" s="269">
        <f t="shared" si="4"/>
        <v>0</v>
      </c>
      <c r="V27" s="269">
        <f t="shared" si="4"/>
        <v>0</v>
      </c>
      <c r="W27" s="269">
        <f t="shared" si="4"/>
        <v>0</v>
      </c>
      <c r="X27" s="269">
        <f t="shared" si="4"/>
        <v>0</v>
      </c>
      <c r="Y27" s="270">
        <f t="shared" si="4"/>
        <v>30</v>
      </c>
      <c r="Z27" s="355">
        <f t="shared" si="4"/>
        <v>30</v>
      </c>
      <c r="AA27" s="271"/>
      <c r="AB27" s="271"/>
      <c r="AC27" s="271"/>
      <c r="AD27" s="271"/>
      <c r="AE27" s="271"/>
      <c r="AF27" s="271"/>
      <c r="AG27" s="271"/>
      <c r="AH27" s="271"/>
      <c r="AI27" s="271"/>
      <c r="AJ27" s="271"/>
      <c r="AK27" s="271"/>
      <c r="AL27" s="271"/>
      <c r="AM27" s="271"/>
      <c r="AN27" s="271"/>
      <c r="AO27" s="271"/>
      <c r="AQ27" s="242"/>
      <c r="AR27" s="242"/>
      <c r="AS27" s="242"/>
      <c r="AT27" s="242"/>
      <c r="AU27" s="242"/>
      <c r="AV27" s="242"/>
      <c r="AW27" s="242"/>
      <c r="AX27" s="242"/>
      <c r="AY27" s="242"/>
      <c r="AZ27" s="242"/>
      <c r="BA27" s="242"/>
      <c r="BB27" s="242"/>
      <c r="BC27" s="242"/>
      <c r="BD27" s="242"/>
      <c r="BE27" s="242"/>
    </row>
    <row r="28" spans="3:41" ht="6" customHeight="1">
      <c r="C28" s="273"/>
      <c r="D28" s="284"/>
      <c r="E28" s="274"/>
      <c r="F28" s="274"/>
      <c r="G28" s="274"/>
      <c r="H28" s="274"/>
      <c r="I28" s="274"/>
      <c r="J28" s="275"/>
      <c r="K28" s="275"/>
      <c r="L28" s="275"/>
      <c r="M28" s="275"/>
      <c r="N28" s="275"/>
      <c r="O28" s="275"/>
      <c r="P28" s="275"/>
      <c r="Q28" s="275"/>
      <c r="R28" s="275"/>
      <c r="S28" s="275"/>
      <c r="T28" s="275"/>
      <c r="U28" s="275"/>
      <c r="V28" s="275"/>
      <c r="W28" s="275"/>
      <c r="X28" s="275"/>
      <c r="Y28" s="274"/>
      <c r="Z28" s="356"/>
      <c r="AA28" s="276"/>
      <c r="AB28" s="276"/>
      <c r="AC28" s="276"/>
      <c r="AD28" s="276"/>
      <c r="AE28" s="276"/>
      <c r="AF28" s="276"/>
      <c r="AG28" s="276"/>
      <c r="AH28" s="276"/>
      <c r="AI28" s="276"/>
      <c r="AJ28" s="276"/>
      <c r="AK28" s="276"/>
      <c r="AL28" s="276"/>
      <c r="AM28" s="276"/>
      <c r="AN28" s="276"/>
      <c r="AO28" s="276"/>
    </row>
    <row r="29" spans="3:57" ht="12.75" customHeight="1">
      <c r="C29" s="277"/>
      <c r="D29" s="415" t="str">
        <f>Bilinguism!Y135</f>
        <v>Information complete &amp; logically presented</v>
      </c>
      <c r="E29" s="415"/>
      <c r="F29" s="415"/>
      <c r="G29" s="415"/>
      <c r="H29" s="278"/>
      <c r="I29" s="278"/>
      <c r="J29" s="299"/>
      <c r="K29" s="299"/>
      <c r="L29" s="299"/>
      <c r="M29" s="299"/>
      <c r="N29" s="299"/>
      <c r="O29" s="299"/>
      <c r="P29" s="299"/>
      <c r="Q29" s="299"/>
      <c r="R29" s="299"/>
      <c r="S29" s="299"/>
      <c r="T29" s="299"/>
      <c r="U29" s="299"/>
      <c r="V29" s="299"/>
      <c r="W29" s="299"/>
      <c r="X29" s="299"/>
      <c r="Y29" s="337">
        <f>IF(prmMaxWeight,Parameters!D48,Parameters!F48)</f>
        <v>5</v>
      </c>
      <c r="Z29" s="340">
        <f>Parameters!F48</f>
        <v>5</v>
      </c>
      <c r="AA29" s="481"/>
      <c r="AB29" s="481"/>
      <c r="AC29" s="481"/>
      <c r="AD29" s="481"/>
      <c r="AE29" s="481"/>
      <c r="AF29" s="481"/>
      <c r="AG29" s="481"/>
      <c r="AH29" s="481"/>
      <c r="AI29" s="481"/>
      <c r="AJ29" s="481"/>
      <c r="AK29" s="481"/>
      <c r="AL29" s="481"/>
      <c r="AM29" s="481"/>
      <c r="AN29" s="481"/>
      <c r="AO29" s="481"/>
      <c r="AQ29" s="242">
        <f aca="true" t="shared" si="5" ref="AQ29:BE34">J29*$Z29/$Y29</f>
        <v>0</v>
      </c>
      <c r="AR29" s="242">
        <f t="shared" si="5"/>
        <v>0</v>
      </c>
      <c r="AS29" s="242">
        <f t="shared" si="5"/>
        <v>0</v>
      </c>
      <c r="AT29" s="242">
        <f t="shared" si="5"/>
        <v>0</v>
      </c>
      <c r="AU29" s="242">
        <f t="shared" si="5"/>
        <v>0</v>
      </c>
      <c r="AV29" s="242">
        <f t="shared" si="5"/>
        <v>0</v>
      </c>
      <c r="AW29" s="242">
        <f t="shared" si="5"/>
        <v>0</v>
      </c>
      <c r="AX29" s="242">
        <f t="shared" si="5"/>
        <v>0</v>
      </c>
      <c r="AY29" s="242">
        <f t="shared" si="5"/>
        <v>0</v>
      </c>
      <c r="AZ29" s="242">
        <f t="shared" si="5"/>
        <v>0</v>
      </c>
      <c r="BA29" s="242">
        <f t="shared" si="5"/>
        <v>0</v>
      </c>
      <c r="BB29" s="242">
        <f t="shared" si="5"/>
        <v>0</v>
      </c>
      <c r="BC29" s="242">
        <f t="shared" si="5"/>
        <v>0</v>
      </c>
      <c r="BD29" s="242">
        <f t="shared" si="5"/>
        <v>0</v>
      </c>
      <c r="BE29" s="242">
        <f t="shared" si="5"/>
        <v>0</v>
      </c>
    </row>
    <row r="30" spans="3:57" ht="12.75" customHeight="1">
      <c r="C30" s="277"/>
      <c r="D30" s="416" t="str">
        <f>Bilinguism!Y136</f>
        <v>Knowledgeable about the subject</v>
      </c>
      <c r="E30" s="416"/>
      <c r="F30" s="416"/>
      <c r="G30" s="416"/>
      <c r="H30" s="285"/>
      <c r="I30" s="285"/>
      <c r="J30" s="301"/>
      <c r="K30" s="301"/>
      <c r="L30" s="301"/>
      <c r="M30" s="301"/>
      <c r="N30" s="301"/>
      <c r="O30" s="301"/>
      <c r="P30" s="301"/>
      <c r="Q30" s="301"/>
      <c r="R30" s="301"/>
      <c r="S30" s="301"/>
      <c r="T30" s="301"/>
      <c r="U30" s="301"/>
      <c r="V30" s="301"/>
      <c r="W30" s="301"/>
      <c r="X30" s="301"/>
      <c r="Y30" s="337">
        <f>IF(prmMaxWeight,Parameters!D49,Parameters!F49)</f>
        <v>5</v>
      </c>
      <c r="Z30" s="342">
        <f>Parameters!F49</f>
        <v>5</v>
      </c>
      <c r="AA30" s="481"/>
      <c r="AB30" s="481"/>
      <c r="AC30" s="481"/>
      <c r="AD30" s="481"/>
      <c r="AE30" s="481"/>
      <c r="AF30" s="481"/>
      <c r="AG30" s="481"/>
      <c r="AH30" s="481"/>
      <c r="AI30" s="481"/>
      <c r="AJ30" s="481"/>
      <c r="AK30" s="481"/>
      <c r="AL30" s="481"/>
      <c r="AM30" s="481"/>
      <c r="AN30" s="481"/>
      <c r="AO30" s="481"/>
      <c r="AQ30" s="242">
        <f t="shared" si="5"/>
        <v>0</v>
      </c>
      <c r="AR30" s="242">
        <f t="shared" si="5"/>
        <v>0</v>
      </c>
      <c r="AS30" s="242">
        <f t="shared" si="5"/>
        <v>0</v>
      </c>
      <c r="AT30" s="242">
        <f t="shared" si="5"/>
        <v>0</v>
      </c>
      <c r="AU30" s="242">
        <f t="shared" si="5"/>
        <v>0</v>
      </c>
      <c r="AV30" s="242">
        <f t="shared" si="5"/>
        <v>0</v>
      </c>
      <c r="AW30" s="242">
        <f t="shared" si="5"/>
        <v>0</v>
      </c>
      <c r="AX30" s="242">
        <f t="shared" si="5"/>
        <v>0</v>
      </c>
      <c r="AY30" s="242">
        <f t="shared" si="5"/>
        <v>0</v>
      </c>
      <c r="AZ30" s="242">
        <f t="shared" si="5"/>
        <v>0</v>
      </c>
      <c r="BA30" s="242">
        <f t="shared" si="5"/>
        <v>0</v>
      </c>
      <c r="BB30" s="242">
        <f t="shared" si="5"/>
        <v>0</v>
      </c>
      <c r="BC30" s="242">
        <f t="shared" si="5"/>
        <v>0</v>
      </c>
      <c r="BD30" s="242">
        <f t="shared" si="5"/>
        <v>0</v>
      </c>
      <c r="BE30" s="242">
        <f t="shared" si="5"/>
        <v>0</v>
      </c>
    </row>
    <row r="31" spans="3:57" ht="12.75" customHeight="1">
      <c r="C31" s="277"/>
      <c r="D31" s="416" t="str">
        <f>Bilinguism!Y137</f>
        <v>Speech developed with originality</v>
      </c>
      <c r="E31" s="416"/>
      <c r="F31" s="416"/>
      <c r="G31" s="416"/>
      <c r="H31" s="285"/>
      <c r="I31" s="285"/>
      <c r="J31" s="301"/>
      <c r="K31" s="301"/>
      <c r="L31" s="301"/>
      <c r="M31" s="301"/>
      <c r="N31" s="301"/>
      <c r="O31" s="301"/>
      <c r="P31" s="301"/>
      <c r="Q31" s="301"/>
      <c r="R31" s="301"/>
      <c r="S31" s="301"/>
      <c r="T31" s="301"/>
      <c r="U31" s="301"/>
      <c r="V31" s="301"/>
      <c r="W31" s="301"/>
      <c r="X31" s="301"/>
      <c r="Y31" s="337">
        <f>IF(prmMaxWeight,Parameters!D50,Parameters!F50)</f>
        <v>5</v>
      </c>
      <c r="Z31" s="342">
        <f>Parameters!F50</f>
        <v>5</v>
      </c>
      <c r="AA31" s="481"/>
      <c r="AB31" s="481"/>
      <c r="AC31" s="481"/>
      <c r="AD31" s="481"/>
      <c r="AE31" s="481"/>
      <c r="AF31" s="481"/>
      <c r="AG31" s="481"/>
      <c r="AH31" s="481"/>
      <c r="AI31" s="481"/>
      <c r="AJ31" s="481"/>
      <c r="AK31" s="481"/>
      <c r="AL31" s="481"/>
      <c r="AM31" s="481"/>
      <c r="AN31" s="481"/>
      <c r="AO31" s="481"/>
      <c r="AQ31" s="242">
        <f t="shared" si="5"/>
        <v>0</v>
      </c>
      <c r="AR31" s="242">
        <f t="shared" si="5"/>
        <v>0</v>
      </c>
      <c r="AS31" s="242">
        <f t="shared" si="5"/>
        <v>0</v>
      </c>
      <c r="AT31" s="242">
        <f t="shared" si="5"/>
        <v>0</v>
      </c>
      <c r="AU31" s="242">
        <f t="shared" si="5"/>
        <v>0</v>
      </c>
      <c r="AV31" s="242">
        <f t="shared" si="5"/>
        <v>0</v>
      </c>
      <c r="AW31" s="242">
        <f t="shared" si="5"/>
        <v>0</v>
      </c>
      <c r="AX31" s="242">
        <f t="shared" si="5"/>
        <v>0</v>
      </c>
      <c r="AY31" s="242">
        <f t="shared" si="5"/>
        <v>0</v>
      </c>
      <c r="AZ31" s="242">
        <f t="shared" si="5"/>
        <v>0</v>
      </c>
      <c r="BA31" s="242">
        <f t="shared" si="5"/>
        <v>0</v>
      </c>
      <c r="BB31" s="242">
        <f t="shared" si="5"/>
        <v>0</v>
      </c>
      <c r="BC31" s="242">
        <f t="shared" si="5"/>
        <v>0</v>
      </c>
      <c r="BD31" s="242">
        <f t="shared" si="5"/>
        <v>0</v>
      </c>
      <c r="BE31" s="242">
        <f t="shared" si="5"/>
        <v>0</v>
      </c>
    </row>
    <row r="32" spans="3:57" ht="12.75" customHeight="1">
      <c r="C32" s="277"/>
      <c r="D32" s="416" t="str">
        <f>Bilinguism!Y138</f>
        <v>Proper and effective use of language</v>
      </c>
      <c r="E32" s="416"/>
      <c r="F32" s="416"/>
      <c r="G32" s="416"/>
      <c r="H32" s="285"/>
      <c r="I32" s="285"/>
      <c r="J32" s="301"/>
      <c r="K32" s="301"/>
      <c r="L32" s="301"/>
      <c r="M32" s="301"/>
      <c r="N32" s="301"/>
      <c r="O32" s="301"/>
      <c r="P32" s="301"/>
      <c r="Q32" s="301"/>
      <c r="R32" s="301"/>
      <c r="S32" s="301"/>
      <c r="T32" s="301"/>
      <c r="U32" s="301"/>
      <c r="V32" s="301"/>
      <c r="W32" s="301"/>
      <c r="X32" s="301"/>
      <c r="Y32" s="337">
        <f>IF(prmMaxWeight,Parameters!D51,Parameters!F51)</f>
        <v>5</v>
      </c>
      <c r="Z32" s="342">
        <f>Parameters!F51</f>
        <v>5</v>
      </c>
      <c r="AA32" s="481"/>
      <c r="AB32" s="481"/>
      <c r="AC32" s="481"/>
      <c r="AD32" s="481"/>
      <c r="AE32" s="481"/>
      <c r="AF32" s="481"/>
      <c r="AG32" s="481"/>
      <c r="AH32" s="481"/>
      <c r="AI32" s="481"/>
      <c r="AJ32" s="481"/>
      <c r="AK32" s="481"/>
      <c r="AL32" s="481"/>
      <c r="AM32" s="481"/>
      <c r="AN32" s="481"/>
      <c r="AO32" s="481"/>
      <c r="AQ32" s="242">
        <f t="shared" si="5"/>
        <v>0</v>
      </c>
      <c r="AR32" s="242">
        <f t="shared" si="5"/>
        <v>0</v>
      </c>
      <c r="AS32" s="242">
        <f t="shared" si="5"/>
        <v>0</v>
      </c>
      <c r="AT32" s="242">
        <f t="shared" si="5"/>
        <v>0</v>
      </c>
      <c r="AU32" s="242">
        <f t="shared" si="5"/>
        <v>0</v>
      </c>
      <c r="AV32" s="242">
        <f t="shared" si="5"/>
        <v>0</v>
      </c>
      <c r="AW32" s="242">
        <f t="shared" si="5"/>
        <v>0</v>
      </c>
      <c r="AX32" s="242">
        <f>Q32*$Z32/$Y32</f>
        <v>0</v>
      </c>
      <c r="AY32" s="242">
        <f t="shared" si="5"/>
        <v>0</v>
      </c>
      <c r="AZ32" s="242">
        <f t="shared" si="5"/>
        <v>0</v>
      </c>
      <c r="BA32" s="242">
        <f t="shared" si="5"/>
        <v>0</v>
      </c>
      <c r="BB32" s="242">
        <f t="shared" si="5"/>
        <v>0</v>
      </c>
      <c r="BC32" s="242">
        <f t="shared" si="5"/>
        <v>0</v>
      </c>
      <c r="BD32" s="242">
        <f t="shared" si="5"/>
        <v>0</v>
      </c>
      <c r="BE32" s="242">
        <f t="shared" si="5"/>
        <v>0</v>
      </c>
    </row>
    <row r="33" spans="3:57" ht="12.75" customHeight="1">
      <c r="C33" s="277"/>
      <c r="D33" s="416" t="str">
        <f>Bilinguism!Y139</f>
        <v>Kept to topic</v>
      </c>
      <c r="E33" s="416"/>
      <c r="F33" s="416"/>
      <c r="G33" s="416"/>
      <c r="H33" s="285"/>
      <c r="I33" s="285"/>
      <c r="J33" s="301"/>
      <c r="K33" s="301"/>
      <c r="L33" s="301"/>
      <c r="M33" s="301"/>
      <c r="N33" s="301"/>
      <c r="O33" s="301"/>
      <c r="P33" s="301"/>
      <c r="Q33" s="301"/>
      <c r="R33" s="301"/>
      <c r="S33" s="301"/>
      <c r="T33" s="301"/>
      <c r="U33" s="301"/>
      <c r="V33" s="301"/>
      <c r="W33" s="301"/>
      <c r="X33" s="301"/>
      <c r="Y33" s="337">
        <f>IF(prmMaxWeight,Parameters!D52,Parameters!F52)</f>
        <v>5</v>
      </c>
      <c r="Z33" s="342">
        <f>Parameters!F52</f>
        <v>5</v>
      </c>
      <c r="AA33" s="481"/>
      <c r="AB33" s="481"/>
      <c r="AC33" s="481"/>
      <c r="AD33" s="481"/>
      <c r="AE33" s="481"/>
      <c r="AF33" s="481"/>
      <c r="AG33" s="481"/>
      <c r="AH33" s="481"/>
      <c r="AI33" s="481"/>
      <c r="AJ33" s="481"/>
      <c r="AK33" s="481"/>
      <c r="AL33" s="481"/>
      <c r="AM33" s="481"/>
      <c r="AN33" s="481"/>
      <c r="AO33" s="481"/>
      <c r="AQ33" s="242">
        <f t="shared" si="5"/>
        <v>0</v>
      </c>
      <c r="AR33" s="242">
        <f t="shared" si="5"/>
        <v>0</v>
      </c>
      <c r="AS33" s="242">
        <f t="shared" si="5"/>
        <v>0</v>
      </c>
      <c r="AT33" s="242">
        <f t="shared" si="5"/>
        <v>0</v>
      </c>
      <c r="AU33" s="242">
        <f t="shared" si="5"/>
        <v>0</v>
      </c>
      <c r="AV33" s="242">
        <f t="shared" si="5"/>
        <v>0</v>
      </c>
      <c r="AW33" s="242">
        <f t="shared" si="5"/>
        <v>0</v>
      </c>
      <c r="AX33" s="242">
        <f t="shared" si="5"/>
        <v>0</v>
      </c>
      <c r="AY33" s="242">
        <f t="shared" si="5"/>
        <v>0</v>
      </c>
      <c r="AZ33" s="242">
        <f t="shared" si="5"/>
        <v>0</v>
      </c>
      <c r="BA33" s="242">
        <f t="shared" si="5"/>
        <v>0</v>
      </c>
      <c r="BB33" s="242">
        <f t="shared" si="5"/>
        <v>0</v>
      </c>
      <c r="BC33" s="242">
        <f t="shared" si="5"/>
        <v>0</v>
      </c>
      <c r="BD33" s="242">
        <f t="shared" si="5"/>
        <v>0</v>
      </c>
      <c r="BE33" s="242">
        <f t="shared" si="5"/>
        <v>0</v>
      </c>
    </row>
    <row r="34" spans="3:57" ht="24.75" customHeight="1">
      <c r="C34" s="277"/>
      <c r="D34" s="418" t="str">
        <f>Bilinguism!Y140</f>
        <v>Correct grammar</v>
      </c>
      <c r="E34" s="418"/>
      <c r="F34" s="418"/>
      <c r="G34" s="418"/>
      <c r="H34" s="279"/>
      <c r="I34" s="279"/>
      <c r="J34" s="300"/>
      <c r="K34" s="300"/>
      <c r="L34" s="300"/>
      <c r="M34" s="300"/>
      <c r="N34" s="300"/>
      <c r="O34" s="300"/>
      <c r="P34" s="300"/>
      <c r="Q34" s="300"/>
      <c r="R34" s="300"/>
      <c r="S34" s="300"/>
      <c r="T34" s="300"/>
      <c r="U34" s="300"/>
      <c r="V34" s="300"/>
      <c r="W34" s="300"/>
      <c r="X34" s="300"/>
      <c r="Y34" s="338">
        <f>IF(prmMaxWeight,Parameters!D53,Parameters!F53)</f>
        <v>5</v>
      </c>
      <c r="Z34" s="341">
        <f>Parameters!F53</f>
        <v>5</v>
      </c>
      <c r="AA34" s="481"/>
      <c r="AB34" s="481"/>
      <c r="AC34" s="481"/>
      <c r="AD34" s="481"/>
      <c r="AE34" s="481"/>
      <c r="AF34" s="481"/>
      <c r="AG34" s="481"/>
      <c r="AH34" s="481"/>
      <c r="AI34" s="481"/>
      <c r="AJ34" s="481"/>
      <c r="AK34" s="481"/>
      <c r="AL34" s="481"/>
      <c r="AM34" s="481"/>
      <c r="AN34" s="481"/>
      <c r="AO34" s="481"/>
      <c r="AQ34" s="242">
        <f t="shared" si="5"/>
        <v>0</v>
      </c>
      <c r="AR34" s="242">
        <f t="shared" si="5"/>
        <v>0</v>
      </c>
      <c r="AS34" s="242">
        <f t="shared" si="5"/>
        <v>0</v>
      </c>
      <c r="AT34" s="242">
        <f t="shared" si="5"/>
        <v>0</v>
      </c>
      <c r="AU34" s="242">
        <f t="shared" si="5"/>
        <v>0</v>
      </c>
      <c r="AV34" s="242">
        <f t="shared" si="5"/>
        <v>0</v>
      </c>
      <c r="AW34" s="242">
        <f t="shared" si="5"/>
        <v>0</v>
      </c>
      <c r="AX34" s="242">
        <f>Q34*$Z34/$Y34</f>
        <v>0</v>
      </c>
      <c r="AY34" s="242">
        <f t="shared" si="5"/>
        <v>0</v>
      </c>
      <c r="AZ34" s="242">
        <f t="shared" si="5"/>
        <v>0</v>
      </c>
      <c r="BA34" s="242">
        <f t="shared" si="5"/>
        <v>0</v>
      </c>
      <c r="BB34" s="242">
        <f t="shared" si="5"/>
        <v>0</v>
      </c>
      <c r="BC34" s="242">
        <f t="shared" si="5"/>
        <v>0</v>
      </c>
      <c r="BD34" s="242">
        <f t="shared" si="5"/>
        <v>0</v>
      </c>
      <c r="BE34" s="242">
        <f t="shared" si="5"/>
        <v>0</v>
      </c>
    </row>
    <row r="35" spans="3:41" ht="6" customHeight="1">
      <c r="C35" s="280"/>
      <c r="D35" s="281"/>
      <c r="E35" s="282"/>
      <c r="F35" s="274"/>
      <c r="G35" s="274"/>
      <c r="H35" s="274"/>
      <c r="I35" s="274"/>
      <c r="J35" s="275"/>
      <c r="K35" s="275"/>
      <c r="L35" s="275"/>
      <c r="M35" s="275"/>
      <c r="N35" s="275"/>
      <c r="O35" s="275"/>
      <c r="P35" s="275"/>
      <c r="Q35" s="275"/>
      <c r="R35" s="275"/>
      <c r="S35" s="275"/>
      <c r="T35" s="275"/>
      <c r="U35" s="275"/>
      <c r="V35" s="275"/>
      <c r="W35" s="275"/>
      <c r="X35" s="275"/>
      <c r="Y35" s="282"/>
      <c r="Z35" s="361"/>
      <c r="AA35" s="283"/>
      <c r="AB35" s="283"/>
      <c r="AC35" s="283"/>
      <c r="AD35" s="283"/>
      <c r="AE35" s="283"/>
      <c r="AF35" s="283"/>
      <c r="AG35" s="283"/>
      <c r="AH35" s="283"/>
      <c r="AI35" s="283"/>
      <c r="AJ35" s="283"/>
      <c r="AK35" s="283"/>
      <c r="AL35" s="283"/>
      <c r="AM35" s="283"/>
      <c r="AN35" s="283"/>
      <c r="AO35" s="283"/>
    </row>
    <row r="36" spans="3:57" s="272" customFormat="1" ht="16.5" customHeight="1">
      <c r="C36" s="484" t="str">
        <f>Bilinguism!Y141</f>
        <v>Conclusion</v>
      </c>
      <c r="D36" s="419"/>
      <c r="E36" s="419"/>
      <c r="F36" s="419"/>
      <c r="G36" s="419"/>
      <c r="H36" s="268"/>
      <c r="I36" s="268"/>
      <c r="J36" s="269">
        <f aca="true" t="shared" si="6" ref="J36:Z36">SUBTOTAL(9,J38:J40)</f>
        <v>0</v>
      </c>
      <c r="K36" s="269">
        <f t="shared" si="6"/>
        <v>0</v>
      </c>
      <c r="L36" s="269">
        <f t="shared" si="6"/>
        <v>0</v>
      </c>
      <c r="M36" s="269">
        <f t="shared" si="6"/>
        <v>0</v>
      </c>
      <c r="N36" s="269">
        <f t="shared" si="6"/>
        <v>0</v>
      </c>
      <c r="O36" s="269">
        <f t="shared" si="6"/>
        <v>0</v>
      </c>
      <c r="P36" s="269">
        <f t="shared" si="6"/>
        <v>0</v>
      </c>
      <c r="Q36" s="269">
        <f t="shared" si="6"/>
        <v>0</v>
      </c>
      <c r="R36" s="269">
        <f t="shared" si="6"/>
        <v>0</v>
      </c>
      <c r="S36" s="269">
        <f t="shared" si="6"/>
        <v>0</v>
      </c>
      <c r="T36" s="269">
        <f t="shared" si="6"/>
        <v>0</v>
      </c>
      <c r="U36" s="269">
        <f t="shared" si="6"/>
        <v>0</v>
      </c>
      <c r="V36" s="269">
        <f t="shared" si="6"/>
        <v>0</v>
      </c>
      <c r="W36" s="269">
        <f t="shared" si="6"/>
        <v>0</v>
      </c>
      <c r="X36" s="269">
        <f t="shared" si="6"/>
        <v>0</v>
      </c>
      <c r="Y36" s="270">
        <f t="shared" si="6"/>
        <v>8</v>
      </c>
      <c r="Z36" s="355">
        <f t="shared" si="6"/>
        <v>8</v>
      </c>
      <c r="AA36" s="271"/>
      <c r="AB36" s="271"/>
      <c r="AC36" s="271"/>
      <c r="AD36" s="271"/>
      <c r="AE36" s="271"/>
      <c r="AF36" s="271"/>
      <c r="AG36" s="271"/>
      <c r="AH36" s="271"/>
      <c r="AI36" s="271"/>
      <c r="AJ36" s="271"/>
      <c r="AK36" s="271"/>
      <c r="AL36" s="271"/>
      <c r="AM36" s="271"/>
      <c r="AN36" s="271"/>
      <c r="AO36" s="271"/>
      <c r="AQ36" s="242"/>
      <c r="AR36" s="242"/>
      <c r="AS36" s="242"/>
      <c r="AT36" s="242"/>
      <c r="AU36" s="242"/>
      <c r="AV36" s="242"/>
      <c r="AW36" s="242"/>
      <c r="AX36" s="242"/>
      <c r="AY36" s="242"/>
      <c r="AZ36" s="242"/>
      <c r="BA36" s="242"/>
      <c r="BB36" s="242"/>
      <c r="BC36" s="242"/>
      <c r="BD36" s="242"/>
      <c r="BE36" s="242"/>
    </row>
    <row r="37" spans="3:41" ht="6" customHeight="1">
      <c r="C37" s="280"/>
      <c r="D37" s="281"/>
      <c r="E37" s="282"/>
      <c r="F37" s="274"/>
      <c r="G37" s="274"/>
      <c r="H37" s="274"/>
      <c r="I37" s="274"/>
      <c r="J37" s="275"/>
      <c r="K37" s="275"/>
      <c r="L37" s="275"/>
      <c r="M37" s="275"/>
      <c r="N37" s="275"/>
      <c r="O37" s="275"/>
      <c r="P37" s="275"/>
      <c r="Q37" s="275"/>
      <c r="R37" s="275"/>
      <c r="S37" s="275"/>
      <c r="T37" s="275"/>
      <c r="U37" s="275"/>
      <c r="V37" s="275"/>
      <c r="W37" s="275"/>
      <c r="X37" s="275"/>
      <c r="Y37" s="282"/>
      <c r="Z37" s="361"/>
      <c r="AA37" s="276"/>
      <c r="AB37" s="276"/>
      <c r="AC37" s="276"/>
      <c r="AD37" s="276"/>
      <c r="AE37" s="276"/>
      <c r="AF37" s="276"/>
      <c r="AG37" s="276"/>
      <c r="AH37" s="276"/>
      <c r="AI37" s="276"/>
      <c r="AJ37" s="276"/>
      <c r="AK37" s="276"/>
      <c r="AL37" s="276"/>
      <c r="AM37" s="276"/>
      <c r="AN37" s="276"/>
      <c r="AO37" s="276"/>
    </row>
    <row r="38" spans="3:57" ht="12.75" customHeight="1">
      <c r="C38" s="277"/>
      <c r="D38" s="415" t="str">
        <f>Bilinguism!Y142</f>
        <v>Left audience with an appreciation of topic</v>
      </c>
      <c r="E38" s="415"/>
      <c r="F38" s="415"/>
      <c r="G38" s="415"/>
      <c r="H38" s="278"/>
      <c r="I38" s="278"/>
      <c r="J38" s="299"/>
      <c r="K38" s="299"/>
      <c r="L38" s="299"/>
      <c r="M38" s="299"/>
      <c r="N38" s="299"/>
      <c r="O38" s="299"/>
      <c r="P38" s="299"/>
      <c r="Q38" s="299"/>
      <c r="R38" s="299"/>
      <c r="S38" s="299"/>
      <c r="T38" s="299"/>
      <c r="U38" s="299"/>
      <c r="V38" s="299"/>
      <c r="W38" s="299"/>
      <c r="X38" s="299"/>
      <c r="Y38" s="337">
        <f>IF(prmMaxWeight,Parameters!D55,Parameters!F55)</f>
        <v>2</v>
      </c>
      <c r="Z38" s="340">
        <f>Parameters!F55</f>
        <v>2</v>
      </c>
      <c r="AA38" s="481"/>
      <c r="AB38" s="481"/>
      <c r="AC38" s="481"/>
      <c r="AD38" s="481"/>
      <c r="AE38" s="481"/>
      <c r="AF38" s="481"/>
      <c r="AG38" s="481"/>
      <c r="AH38" s="481"/>
      <c r="AI38" s="481"/>
      <c r="AJ38" s="481"/>
      <c r="AK38" s="481"/>
      <c r="AL38" s="481"/>
      <c r="AM38" s="481"/>
      <c r="AN38" s="481"/>
      <c r="AO38" s="481"/>
      <c r="AQ38" s="242">
        <f aca="true" t="shared" si="7" ref="AQ38:BE40">J38*$Z38/$Y38</f>
        <v>0</v>
      </c>
      <c r="AR38" s="242">
        <f t="shared" si="7"/>
        <v>0</v>
      </c>
      <c r="AS38" s="242">
        <f t="shared" si="7"/>
        <v>0</v>
      </c>
      <c r="AT38" s="242">
        <f t="shared" si="7"/>
        <v>0</v>
      </c>
      <c r="AU38" s="242">
        <f t="shared" si="7"/>
        <v>0</v>
      </c>
      <c r="AV38" s="242">
        <f t="shared" si="7"/>
        <v>0</v>
      </c>
      <c r="AW38" s="242">
        <f t="shared" si="7"/>
        <v>0</v>
      </c>
      <c r="AX38" s="242">
        <f t="shared" si="7"/>
        <v>0</v>
      </c>
      <c r="AY38" s="242">
        <f t="shared" si="7"/>
        <v>0</v>
      </c>
      <c r="AZ38" s="242">
        <f t="shared" si="7"/>
        <v>0</v>
      </c>
      <c r="BA38" s="242">
        <f t="shared" si="7"/>
        <v>0</v>
      </c>
      <c r="BB38" s="242">
        <f t="shared" si="7"/>
        <v>0</v>
      </c>
      <c r="BC38" s="242">
        <f t="shared" si="7"/>
        <v>0</v>
      </c>
      <c r="BD38" s="242">
        <f t="shared" si="7"/>
        <v>0</v>
      </c>
      <c r="BE38" s="242">
        <f t="shared" si="7"/>
        <v>0</v>
      </c>
    </row>
    <row r="39" spans="3:57" ht="12.75" customHeight="1">
      <c r="C39" s="277"/>
      <c r="D39" s="416" t="str">
        <f>Bilinguism!Y143</f>
        <v>Sums up material</v>
      </c>
      <c r="E39" s="416"/>
      <c r="F39" s="416"/>
      <c r="G39" s="416"/>
      <c r="H39" s="285"/>
      <c r="I39" s="285"/>
      <c r="J39" s="301"/>
      <c r="K39" s="301"/>
      <c r="L39" s="301"/>
      <c r="M39" s="301"/>
      <c r="N39" s="301"/>
      <c r="O39" s="301"/>
      <c r="P39" s="301"/>
      <c r="Q39" s="301"/>
      <c r="R39" s="301"/>
      <c r="S39" s="301"/>
      <c r="T39" s="301"/>
      <c r="U39" s="301"/>
      <c r="V39" s="301"/>
      <c r="W39" s="301"/>
      <c r="X39" s="301"/>
      <c r="Y39" s="337">
        <f>IF(prmMaxWeight,Parameters!D56,Parameters!F56)</f>
        <v>3</v>
      </c>
      <c r="Z39" s="342">
        <f>Parameters!F56</f>
        <v>3</v>
      </c>
      <c r="AA39" s="481"/>
      <c r="AB39" s="481"/>
      <c r="AC39" s="481"/>
      <c r="AD39" s="481"/>
      <c r="AE39" s="481"/>
      <c r="AF39" s="481"/>
      <c r="AG39" s="481"/>
      <c r="AH39" s="481"/>
      <c r="AI39" s="481"/>
      <c r="AJ39" s="481"/>
      <c r="AK39" s="481"/>
      <c r="AL39" s="481"/>
      <c r="AM39" s="481"/>
      <c r="AN39" s="481"/>
      <c r="AO39" s="481"/>
      <c r="AQ39" s="242">
        <f t="shared" si="7"/>
        <v>0</v>
      </c>
      <c r="AR39" s="242">
        <f t="shared" si="7"/>
        <v>0</v>
      </c>
      <c r="AS39" s="242">
        <f t="shared" si="7"/>
        <v>0</v>
      </c>
      <c r="AT39" s="242">
        <f t="shared" si="7"/>
        <v>0</v>
      </c>
      <c r="AU39" s="242">
        <f t="shared" si="7"/>
        <v>0</v>
      </c>
      <c r="AV39" s="242">
        <f t="shared" si="7"/>
        <v>0</v>
      </c>
      <c r="AW39" s="242">
        <f t="shared" si="7"/>
        <v>0</v>
      </c>
      <c r="AX39" s="242">
        <f t="shared" si="7"/>
        <v>0</v>
      </c>
      <c r="AY39" s="242">
        <f t="shared" si="7"/>
        <v>0</v>
      </c>
      <c r="AZ39" s="242">
        <f t="shared" si="7"/>
        <v>0</v>
      </c>
      <c r="BA39" s="242">
        <f t="shared" si="7"/>
        <v>0</v>
      </c>
      <c r="BB39" s="242">
        <f t="shared" si="7"/>
        <v>0</v>
      </c>
      <c r="BC39" s="242">
        <f t="shared" si="7"/>
        <v>0</v>
      </c>
      <c r="BD39" s="242">
        <f t="shared" si="7"/>
        <v>0</v>
      </c>
      <c r="BE39" s="242">
        <f t="shared" si="7"/>
        <v>0</v>
      </c>
    </row>
    <row r="40" spans="3:57" ht="12.75" customHeight="1">
      <c r="C40" s="277"/>
      <c r="D40" s="418" t="str">
        <f>Bilinguism!Y144</f>
        <v>Logical: a capsule of what has been said</v>
      </c>
      <c r="E40" s="418"/>
      <c r="F40" s="418"/>
      <c r="G40" s="418"/>
      <c r="H40" s="279"/>
      <c r="I40" s="279"/>
      <c r="J40" s="300"/>
      <c r="K40" s="300"/>
      <c r="L40" s="300"/>
      <c r="M40" s="300"/>
      <c r="N40" s="300"/>
      <c r="O40" s="300"/>
      <c r="P40" s="300"/>
      <c r="Q40" s="300"/>
      <c r="R40" s="300"/>
      <c r="S40" s="300"/>
      <c r="T40" s="300"/>
      <c r="U40" s="300"/>
      <c r="V40" s="300"/>
      <c r="W40" s="300"/>
      <c r="X40" s="300"/>
      <c r="Y40" s="338">
        <f>IF(prmMaxWeight,Parameters!D57,Parameters!F57)</f>
        <v>3</v>
      </c>
      <c r="Z40" s="341">
        <f>Parameters!F57</f>
        <v>3</v>
      </c>
      <c r="AA40" s="481"/>
      <c r="AB40" s="481"/>
      <c r="AC40" s="481"/>
      <c r="AD40" s="481"/>
      <c r="AE40" s="481"/>
      <c r="AF40" s="481"/>
      <c r="AG40" s="481"/>
      <c r="AH40" s="481"/>
      <c r="AI40" s="481"/>
      <c r="AJ40" s="481"/>
      <c r="AK40" s="481"/>
      <c r="AL40" s="481"/>
      <c r="AM40" s="481"/>
      <c r="AN40" s="481"/>
      <c r="AO40" s="481"/>
      <c r="AQ40" s="242">
        <f t="shared" si="7"/>
        <v>0</v>
      </c>
      <c r="AR40" s="242">
        <f t="shared" si="7"/>
        <v>0</v>
      </c>
      <c r="AS40" s="242">
        <f t="shared" si="7"/>
        <v>0</v>
      </c>
      <c r="AT40" s="242">
        <f t="shared" si="7"/>
        <v>0</v>
      </c>
      <c r="AU40" s="242">
        <f t="shared" si="7"/>
        <v>0</v>
      </c>
      <c r="AV40" s="242">
        <f t="shared" si="7"/>
        <v>0</v>
      </c>
      <c r="AW40" s="242">
        <f t="shared" si="7"/>
        <v>0</v>
      </c>
      <c r="AX40" s="242">
        <f t="shared" si="7"/>
        <v>0</v>
      </c>
      <c r="AY40" s="242">
        <f t="shared" si="7"/>
        <v>0</v>
      </c>
      <c r="AZ40" s="242">
        <f t="shared" si="7"/>
        <v>0</v>
      </c>
      <c r="BA40" s="242">
        <f t="shared" si="7"/>
        <v>0</v>
      </c>
      <c r="BB40" s="242">
        <f t="shared" si="7"/>
        <v>0</v>
      </c>
      <c r="BC40" s="242">
        <f t="shared" si="7"/>
        <v>0</v>
      </c>
      <c r="BD40" s="242">
        <f t="shared" si="7"/>
        <v>0</v>
      </c>
      <c r="BE40" s="242">
        <f t="shared" si="7"/>
        <v>0</v>
      </c>
    </row>
    <row r="41" spans="3:41" ht="6" customHeight="1">
      <c r="C41" s="280"/>
      <c r="D41" s="281"/>
      <c r="E41" s="282"/>
      <c r="F41" s="274"/>
      <c r="G41" s="274"/>
      <c r="H41" s="274"/>
      <c r="I41" s="274"/>
      <c r="J41" s="274"/>
      <c r="K41" s="274"/>
      <c r="L41" s="274"/>
      <c r="M41" s="274"/>
      <c r="N41" s="274"/>
      <c r="O41" s="274"/>
      <c r="P41" s="274"/>
      <c r="Q41" s="274"/>
      <c r="R41" s="274"/>
      <c r="S41" s="274"/>
      <c r="T41" s="274"/>
      <c r="U41" s="274"/>
      <c r="V41" s="274"/>
      <c r="W41" s="274"/>
      <c r="X41" s="274"/>
      <c r="Y41" s="286"/>
      <c r="Z41" s="361"/>
      <c r="AA41" s="283"/>
      <c r="AB41" s="283"/>
      <c r="AC41" s="283"/>
      <c r="AD41" s="283"/>
      <c r="AE41" s="283"/>
      <c r="AF41" s="283"/>
      <c r="AG41" s="283"/>
      <c r="AH41" s="283"/>
      <c r="AI41" s="283"/>
      <c r="AJ41" s="283"/>
      <c r="AK41" s="283"/>
      <c r="AL41" s="283"/>
      <c r="AM41" s="283"/>
      <c r="AN41" s="283"/>
      <c r="AO41" s="283"/>
    </row>
    <row r="42" spans="3:57" s="272" customFormat="1" ht="16.5" customHeight="1">
      <c r="C42" s="484" t="str">
        <f>Bilinguism!Y145</f>
        <v>Delivery and Style</v>
      </c>
      <c r="D42" s="419"/>
      <c r="E42" s="419"/>
      <c r="F42" s="419"/>
      <c r="G42" s="419"/>
      <c r="H42" s="268"/>
      <c r="I42" s="268"/>
      <c r="J42" s="269">
        <f aca="true" t="shared" si="8" ref="J42:Z42">SUBTOTAL(9,J44:J46)</f>
        <v>0</v>
      </c>
      <c r="K42" s="269">
        <f t="shared" si="8"/>
        <v>0</v>
      </c>
      <c r="L42" s="269">
        <f t="shared" si="8"/>
        <v>0</v>
      </c>
      <c r="M42" s="269">
        <f t="shared" si="8"/>
        <v>0</v>
      </c>
      <c r="N42" s="269">
        <f t="shared" si="8"/>
        <v>0</v>
      </c>
      <c r="O42" s="269">
        <f t="shared" si="8"/>
        <v>0</v>
      </c>
      <c r="P42" s="269">
        <f t="shared" si="8"/>
        <v>0</v>
      </c>
      <c r="Q42" s="269">
        <f t="shared" si="8"/>
        <v>0</v>
      </c>
      <c r="R42" s="269">
        <f t="shared" si="8"/>
        <v>0</v>
      </c>
      <c r="S42" s="269">
        <f t="shared" si="8"/>
        <v>0</v>
      </c>
      <c r="T42" s="269">
        <f t="shared" si="8"/>
        <v>0</v>
      </c>
      <c r="U42" s="269">
        <f t="shared" si="8"/>
        <v>0</v>
      </c>
      <c r="V42" s="269">
        <f t="shared" si="8"/>
        <v>0</v>
      </c>
      <c r="W42" s="269">
        <f t="shared" si="8"/>
        <v>0</v>
      </c>
      <c r="X42" s="269">
        <f t="shared" si="8"/>
        <v>0</v>
      </c>
      <c r="Y42" s="270">
        <f t="shared" si="8"/>
        <v>30</v>
      </c>
      <c r="Z42" s="355">
        <f t="shared" si="8"/>
        <v>30</v>
      </c>
      <c r="AA42" s="271"/>
      <c r="AB42" s="271"/>
      <c r="AC42" s="271"/>
      <c r="AD42" s="271"/>
      <c r="AE42" s="271"/>
      <c r="AF42" s="271"/>
      <c r="AG42" s="271"/>
      <c r="AH42" s="271"/>
      <c r="AI42" s="271"/>
      <c r="AJ42" s="271"/>
      <c r="AK42" s="271"/>
      <c r="AL42" s="271"/>
      <c r="AM42" s="271"/>
      <c r="AN42" s="271"/>
      <c r="AO42" s="271"/>
      <c r="AQ42" s="242"/>
      <c r="AR42" s="242"/>
      <c r="AS42" s="242"/>
      <c r="AT42" s="242"/>
      <c r="AU42" s="242"/>
      <c r="AV42" s="242"/>
      <c r="AW42" s="242"/>
      <c r="AX42" s="242"/>
      <c r="AY42" s="242"/>
      <c r="AZ42" s="242"/>
      <c r="BA42" s="242"/>
      <c r="BB42" s="242"/>
      <c r="BC42" s="242"/>
      <c r="BD42" s="242"/>
      <c r="BE42" s="242"/>
    </row>
    <row r="43" spans="3:41" ht="6" customHeight="1">
      <c r="C43" s="273"/>
      <c r="D43" s="284"/>
      <c r="E43" s="274"/>
      <c r="F43" s="274"/>
      <c r="G43" s="274"/>
      <c r="H43" s="274"/>
      <c r="I43" s="274"/>
      <c r="J43" s="275"/>
      <c r="K43" s="275"/>
      <c r="L43" s="275"/>
      <c r="M43" s="275"/>
      <c r="N43" s="275"/>
      <c r="O43" s="275"/>
      <c r="P43" s="275"/>
      <c r="Q43" s="275"/>
      <c r="R43" s="275"/>
      <c r="S43" s="275"/>
      <c r="T43" s="275"/>
      <c r="U43" s="275"/>
      <c r="V43" s="275"/>
      <c r="W43" s="275"/>
      <c r="X43" s="275"/>
      <c r="Y43" s="274"/>
      <c r="Z43" s="356"/>
      <c r="AA43" s="276"/>
      <c r="AB43" s="276"/>
      <c r="AC43" s="276"/>
      <c r="AD43" s="276"/>
      <c r="AE43" s="276"/>
      <c r="AF43" s="276"/>
      <c r="AG43" s="276"/>
      <c r="AH43" s="276"/>
      <c r="AI43" s="276"/>
      <c r="AJ43" s="276"/>
      <c r="AK43" s="276"/>
      <c r="AL43" s="276"/>
      <c r="AM43" s="276"/>
      <c r="AN43" s="276"/>
      <c r="AO43" s="276"/>
    </row>
    <row r="44" spans="3:57" ht="26.25" customHeight="1">
      <c r="C44" s="277"/>
      <c r="D44" s="415" t="str">
        <f>Bilinguism!Y146</f>
        <v>Spoke to audience with enthusiasm, confidence and eye contact</v>
      </c>
      <c r="E44" s="415"/>
      <c r="F44" s="415"/>
      <c r="G44" s="415"/>
      <c r="H44" s="278"/>
      <c r="I44" s="278"/>
      <c r="J44" s="299"/>
      <c r="K44" s="299"/>
      <c r="L44" s="299"/>
      <c r="M44" s="299"/>
      <c r="N44" s="299"/>
      <c r="O44" s="299"/>
      <c r="P44" s="299"/>
      <c r="Q44" s="299"/>
      <c r="R44" s="299"/>
      <c r="S44" s="299"/>
      <c r="T44" s="299"/>
      <c r="U44" s="299"/>
      <c r="V44" s="299"/>
      <c r="W44" s="299"/>
      <c r="X44" s="299"/>
      <c r="Y44" s="337">
        <f>IF(prmMaxWeight,Parameters!D59,Parameters!F59)</f>
        <v>10</v>
      </c>
      <c r="Z44" s="340">
        <f>Parameters!F59</f>
        <v>10</v>
      </c>
      <c r="AA44" s="481"/>
      <c r="AB44" s="481"/>
      <c r="AC44" s="481"/>
      <c r="AD44" s="481"/>
      <c r="AE44" s="481"/>
      <c r="AF44" s="481"/>
      <c r="AG44" s="481"/>
      <c r="AH44" s="481"/>
      <c r="AI44" s="481"/>
      <c r="AJ44" s="481"/>
      <c r="AK44" s="481"/>
      <c r="AL44" s="481"/>
      <c r="AM44" s="481"/>
      <c r="AN44" s="481"/>
      <c r="AO44" s="481"/>
      <c r="AQ44" s="242">
        <f aca="true" t="shared" si="9" ref="AQ44:BE46">J44*$Z44/$Y44</f>
        <v>0</v>
      </c>
      <c r="AR44" s="242">
        <f t="shared" si="9"/>
        <v>0</v>
      </c>
      <c r="AS44" s="242">
        <f t="shared" si="9"/>
        <v>0</v>
      </c>
      <c r="AT44" s="242">
        <f t="shared" si="9"/>
        <v>0</v>
      </c>
      <c r="AU44" s="242">
        <f t="shared" si="9"/>
        <v>0</v>
      </c>
      <c r="AV44" s="242">
        <f t="shared" si="9"/>
        <v>0</v>
      </c>
      <c r="AW44" s="242">
        <f t="shared" si="9"/>
        <v>0</v>
      </c>
      <c r="AX44" s="242">
        <f t="shared" si="9"/>
        <v>0</v>
      </c>
      <c r="AY44" s="242">
        <f t="shared" si="9"/>
        <v>0</v>
      </c>
      <c r="AZ44" s="242">
        <f t="shared" si="9"/>
        <v>0</v>
      </c>
      <c r="BA44" s="242">
        <f t="shared" si="9"/>
        <v>0</v>
      </c>
      <c r="BB44" s="242">
        <f t="shared" si="9"/>
        <v>0</v>
      </c>
      <c r="BC44" s="242">
        <f t="shared" si="9"/>
        <v>0</v>
      </c>
      <c r="BD44" s="242">
        <f t="shared" si="9"/>
        <v>0</v>
      </c>
      <c r="BE44" s="242">
        <f t="shared" si="9"/>
        <v>0</v>
      </c>
    </row>
    <row r="45" spans="3:57" ht="12.75" customHeight="1">
      <c r="C45" s="277"/>
      <c r="D45" s="416" t="str">
        <f>Bilinguism!Y147</f>
        <v>Rate of delivery</v>
      </c>
      <c r="E45" s="416"/>
      <c r="F45" s="416"/>
      <c r="G45" s="416"/>
      <c r="H45" s="285"/>
      <c r="I45" s="285"/>
      <c r="J45" s="301"/>
      <c r="K45" s="301"/>
      <c r="L45" s="301"/>
      <c r="M45" s="301"/>
      <c r="N45" s="301"/>
      <c r="O45" s="301"/>
      <c r="P45" s="301"/>
      <c r="Q45" s="301"/>
      <c r="R45" s="301"/>
      <c r="S45" s="301"/>
      <c r="T45" s="301"/>
      <c r="U45" s="301"/>
      <c r="V45" s="301"/>
      <c r="W45" s="301"/>
      <c r="X45" s="301"/>
      <c r="Y45" s="337">
        <f>IF(prmMaxWeight,Parameters!D60,Parameters!F60)</f>
        <v>10</v>
      </c>
      <c r="Z45" s="342">
        <f>Parameters!F60</f>
        <v>10</v>
      </c>
      <c r="AA45" s="481"/>
      <c r="AB45" s="481"/>
      <c r="AC45" s="481"/>
      <c r="AD45" s="481"/>
      <c r="AE45" s="481"/>
      <c r="AF45" s="481"/>
      <c r="AG45" s="481"/>
      <c r="AH45" s="481"/>
      <c r="AI45" s="481"/>
      <c r="AJ45" s="481"/>
      <c r="AK45" s="481"/>
      <c r="AL45" s="481"/>
      <c r="AM45" s="481"/>
      <c r="AN45" s="481"/>
      <c r="AO45" s="481"/>
      <c r="AQ45" s="242">
        <f t="shared" si="9"/>
        <v>0</v>
      </c>
      <c r="AR45" s="242">
        <f t="shared" si="9"/>
        <v>0</v>
      </c>
      <c r="AS45" s="242">
        <f t="shared" si="9"/>
        <v>0</v>
      </c>
      <c r="AT45" s="242">
        <f t="shared" si="9"/>
        <v>0</v>
      </c>
      <c r="AU45" s="242">
        <f t="shared" si="9"/>
        <v>0</v>
      </c>
      <c r="AV45" s="242">
        <f t="shared" si="9"/>
        <v>0</v>
      </c>
      <c r="AW45" s="242">
        <f t="shared" si="9"/>
        <v>0</v>
      </c>
      <c r="AX45" s="242">
        <f t="shared" si="9"/>
        <v>0</v>
      </c>
      <c r="AY45" s="242">
        <f t="shared" si="9"/>
        <v>0</v>
      </c>
      <c r="AZ45" s="242">
        <f t="shared" si="9"/>
        <v>0</v>
      </c>
      <c r="BA45" s="242">
        <f t="shared" si="9"/>
        <v>0</v>
      </c>
      <c r="BB45" s="242">
        <f t="shared" si="9"/>
        <v>0</v>
      </c>
      <c r="BC45" s="242">
        <f t="shared" si="9"/>
        <v>0</v>
      </c>
      <c r="BD45" s="242">
        <f t="shared" si="9"/>
        <v>0</v>
      </c>
      <c r="BE45" s="242">
        <f t="shared" si="9"/>
        <v>0</v>
      </c>
    </row>
    <row r="46" spans="3:57" ht="26.25" customHeight="1">
      <c r="C46" s="277"/>
      <c r="D46" s="418" t="str">
        <f>Bilinguism!Y148</f>
        <v>Proper stance, audible, correct pronunciation &amp; enunciation</v>
      </c>
      <c r="E46" s="418"/>
      <c r="F46" s="418"/>
      <c r="G46" s="418"/>
      <c r="H46" s="279"/>
      <c r="I46" s="279"/>
      <c r="J46" s="300"/>
      <c r="K46" s="300"/>
      <c r="L46" s="300"/>
      <c r="M46" s="300"/>
      <c r="N46" s="300"/>
      <c r="O46" s="300"/>
      <c r="P46" s="300"/>
      <c r="Q46" s="300"/>
      <c r="R46" s="300"/>
      <c r="S46" s="300"/>
      <c r="T46" s="300"/>
      <c r="U46" s="300"/>
      <c r="V46" s="300"/>
      <c r="W46" s="300"/>
      <c r="X46" s="300"/>
      <c r="Y46" s="338">
        <f>IF(prmMaxWeight,Parameters!D61,Parameters!F61)</f>
        <v>10</v>
      </c>
      <c r="Z46" s="341">
        <f>Parameters!F61</f>
        <v>10</v>
      </c>
      <c r="AA46" s="481"/>
      <c r="AB46" s="481"/>
      <c r="AC46" s="481"/>
      <c r="AD46" s="481"/>
      <c r="AE46" s="481"/>
      <c r="AF46" s="481"/>
      <c r="AG46" s="481"/>
      <c r="AH46" s="481"/>
      <c r="AI46" s="481"/>
      <c r="AJ46" s="481"/>
      <c r="AK46" s="481"/>
      <c r="AL46" s="481"/>
      <c r="AM46" s="481"/>
      <c r="AN46" s="481"/>
      <c r="AO46" s="481"/>
      <c r="AQ46" s="242">
        <f t="shared" si="9"/>
        <v>0</v>
      </c>
      <c r="AR46" s="242">
        <f t="shared" si="9"/>
        <v>0</v>
      </c>
      <c r="AS46" s="242">
        <f t="shared" si="9"/>
        <v>0</v>
      </c>
      <c r="AT46" s="242">
        <f t="shared" si="9"/>
        <v>0</v>
      </c>
      <c r="AU46" s="242">
        <f t="shared" si="9"/>
        <v>0</v>
      </c>
      <c r="AV46" s="242">
        <f t="shared" si="9"/>
        <v>0</v>
      </c>
      <c r="AW46" s="242">
        <f t="shared" si="9"/>
        <v>0</v>
      </c>
      <c r="AX46" s="242">
        <f t="shared" si="9"/>
        <v>0</v>
      </c>
      <c r="AY46" s="242">
        <f t="shared" si="9"/>
        <v>0</v>
      </c>
      <c r="AZ46" s="242">
        <f t="shared" si="9"/>
        <v>0</v>
      </c>
      <c r="BA46" s="242">
        <f t="shared" si="9"/>
        <v>0</v>
      </c>
      <c r="BB46" s="242">
        <f t="shared" si="9"/>
        <v>0</v>
      </c>
      <c r="BC46" s="242">
        <f t="shared" si="9"/>
        <v>0</v>
      </c>
      <c r="BD46" s="242">
        <f t="shared" si="9"/>
        <v>0</v>
      </c>
      <c r="BE46" s="242">
        <f t="shared" si="9"/>
        <v>0</v>
      </c>
    </row>
    <row r="47" spans="3:41" ht="6" customHeight="1">
      <c r="C47" s="280"/>
      <c r="D47" s="282"/>
      <c r="E47" s="282"/>
      <c r="F47" s="274"/>
      <c r="G47" s="274"/>
      <c r="H47" s="274"/>
      <c r="I47" s="274"/>
      <c r="J47" s="275"/>
      <c r="K47" s="275"/>
      <c r="L47" s="275"/>
      <c r="M47" s="275"/>
      <c r="N47" s="275"/>
      <c r="O47" s="275"/>
      <c r="P47" s="275"/>
      <c r="Q47" s="275"/>
      <c r="R47" s="275"/>
      <c r="S47" s="275"/>
      <c r="T47" s="275"/>
      <c r="U47" s="275"/>
      <c r="V47" s="275"/>
      <c r="W47" s="275"/>
      <c r="X47" s="275"/>
      <c r="Y47" s="274"/>
      <c r="Z47" s="356"/>
      <c r="AA47" s="276"/>
      <c r="AB47" s="276"/>
      <c r="AC47" s="276"/>
      <c r="AD47" s="276"/>
      <c r="AE47" s="276"/>
      <c r="AF47" s="276"/>
      <c r="AG47" s="276"/>
      <c r="AH47" s="276"/>
      <c r="AI47" s="276"/>
      <c r="AJ47" s="276"/>
      <c r="AK47" s="276"/>
      <c r="AL47" s="276"/>
      <c r="AM47" s="276"/>
      <c r="AN47" s="276"/>
      <c r="AO47" s="276"/>
    </row>
    <row r="48" spans="3:41" ht="15.75" customHeight="1">
      <c r="C48" s="485" t="str">
        <f>Bilinguism!Y125</f>
        <v>Score</v>
      </c>
      <c r="D48" s="421"/>
      <c r="E48" s="421"/>
      <c r="F48" s="421"/>
      <c r="G48" s="421"/>
      <c r="H48" s="421"/>
      <c r="I48" s="287"/>
      <c r="J48" s="288">
        <f aca="true" t="shared" si="10" ref="J48:Z48">SUBTOTAL(9,J22:J46)</f>
        <v>0</v>
      </c>
      <c r="K48" s="288">
        <f t="shared" si="10"/>
        <v>0</v>
      </c>
      <c r="L48" s="288">
        <f t="shared" si="10"/>
        <v>0</v>
      </c>
      <c r="M48" s="288">
        <f t="shared" si="10"/>
        <v>0</v>
      </c>
      <c r="N48" s="288">
        <f t="shared" si="10"/>
        <v>0</v>
      </c>
      <c r="O48" s="288">
        <f t="shared" si="10"/>
        <v>0</v>
      </c>
      <c r="P48" s="288">
        <f t="shared" si="10"/>
        <v>0</v>
      </c>
      <c r="Q48" s="288">
        <f t="shared" si="10"/>
        <v>0</v>
      </c>
      <c r="R48" s="288">
        <f t="shared" si="10"/>
        <v>0</v>
      </c>
      <c r="S48" s="288">
        <f t="shared" si="10"/>
        <v>0</v>
      </c>
      <c r="T48" s="288">
        <f t="shared" si="10"/>
        <v>0</v>
      </c>
      <c r="U48" s="288">
        <f t="shared" si="10"/>
        <v>0</v>
      </c>
      <c r="V48" s="288">
        <f t="shared" si="10"/>
        <v>0</v>
      </c>
      <c r="W48" s="288">
        <f t="shared" si="10"/>
        <v>0</v>
      </c>
      <c r="X48" s="288">
        <f t="shared" si="10"/>
        <v>0</v>
      </c>
      <c r="Y48" s="365">
        <f t="shared" si="10"/>
        <v>76</v>
      </c>
      <c r="Z48" s="366">
        <f t="shared" si="10"/>
        <v>76</v>
      </c>
      <c r="AA48" s="289"/>
      <c r="AB48" s="289"/>
      <c r="AC48" s="289"/>
      <c r="AD48" s="289"/>
      <c r="AE48" s="289"/>
      <c r="AF48" s="289"/>
      <c r="AG48" s="289"/>
      <c r="AH48" s="289"/>
      <c r="AI48" s="289"/>
      <c r="AJ48" s="289"/>
      <c r="AK48" s="289"/>
      <c r="AL48" s="289"/>
      <c r="AM48" s="289"/>
      <c r="AN48" s="289"/>
      <c r="AO48" s="289"/>
    </row>
    <row r="49" spans="3:41" ht="4.5" customHeight="1">
      <c r="C49" s="477"/>
      <c r="D49" s="478"/>
      <c r="E49" s="478"/>
      <c r="F49" s="478"/>
      <c r="G49" s="478"/>
      <c r="H49" s="478"/>
      <c r="I49" s="274"/>
      <c r="J49" s="275"/>
      <c r="K49" s="275"/>
      <c r="L49" s="275"/>
      <c r="M49" s="275"/>
      <c r="N49" s="275"/>
      <c r="O49" s="275"/>
      <c r="P49" s="275"/>
      <c r="Q49" s="275"/>
      <c r="R49" s="275"/>
      <c r="S49" s="275"/>
      <c r="T49" s="275"/>
      <c r="U49" s="275"/>
      <c r="V49" s="275"/>
      <c r="W49" s="275"/>
      <c r="X49" s="275"/>
      <c r="Y49" s="372"/>
      <c r="Z49" s="370"/>
      <c r="AA49" s="276"/>
      <c r="AB49" s="276"/>
      <c r="AC49" s="276"/>
      <c r="AD49" s="276"/>
      <c r="AE49" s="276"/>
      <c r="AF49" s="276"/>
      <c r="AG49" s="276"/>
      <c r="AH49" s="276"/>
      <c r="AI49" s="276"/>
      <c r="AJ49" s="276"/>
      <c r="AK49" s="276"/>
      <c r="AL49" s="276"/>
      <c r="AM49" s="276"/>
      <c r="AN49" s="276"/>
      <c r="AO49" s="276"/>
    </row>
    <row r="50" spans="3:41" ht="16.5" hidden="1">
      <c r="C50" s="502" t="str">
        <f>Bilinguism!Y124</f>
        <v>Weighted Score</v>
      </c>
      <c r="D50" s="503"/>
      <c r="E50" s="503"/>
      <c r="F50" s="503"/>
      <c r="G50" s="503"/>
      <c r="H50" s="503"/>
      <c r="I50" s="287"/>
      <c r="J50" s="339">
        <f>SUM(AQ24:AQ46)</f>
        <v>0</v>
      </c>
      <c r="K50" s="339">
        <f aca="true" t="shared" si="11" ref="K50:X50">SUM(AR24:AR46)</f>
        <v>0</v>
      </c>
      <c r="L50" s="339">
        <f t="shared" si="11"/>
        <v>0</v>
      </c>
      <c r="M50" s="339">
        <f t="shared" si="11"/>
        <v>0</v>
      </c>
      <c r="N50" s="339">
        <f t="shared" si="11"/>
        <v>0</v>
      </c>
      <c r="O50" s="339">
        <f t="shared" si="11"/>
        <v>0</v>
      </c>
      <c r="P50" s="339">
        <f t="shared" si="11"/>
        <v>0</v>
      </c>
      <c r="Q50" s="339">
        <f t="shared" si="11"/>
        <v>0</v>
      </c>
      <c r="R50" s="339">
        <f t="shared" si="11"/>
        <v>0</v>
      </c>
      <c r="S50" s="339">
        <f t="shared" si="11"/>
        <v>0</v>
      </c>
      <c r="T50" s="339">
        <f t="shared" si="11"/>
        <v>0</v>
      </c>
      <c r="U50" s="339">
        <f t="shared" si="11"/>
        <v>0</v>
      </c>
      <c r="V50" s="339">
        <f t="shared" si="11"/>
        <v>0</v>
      </c>
      <c r="W50" s="339">
        <f t="shared" si="11"/>
        <v>0</v>
      </c>
      <c r="X50" s="339">
        <f t="shared" si="11"/>
        <v>0</v>
      </c>
      <c r="Y50" s="364">
        <f>Z48</f>
        <v>76</v>
      </c>
      <c r="Z50" s="369"/>
      <c r="AA50" s="276"/>
      <c r="AB50" s="276"/>
      <c r="AC50" s="276"/>
      <c r="AD50" s="276"/>
      <c r="AE50" s="276"/>
      <c r="AF50" s="276"/>
      <c r="AG50" s="276"/>
      <c r="AH50" s="276"/>
      <c r="AI50" s="276"/>
      <c r="AJ50" s="276"/>
      <c r="AK50" s="276"/>
      <c r="AL50" s="276"/>
      <c r="AM50" s="276"/>
      <c r="AN50" s="276"/>
      <c r="AO50" s="276"/>
    </row>
    <row r="51" spans="3:41" ht="4.5" customHeight="1">
      <c r="C51" s="477"/>
      <c r="D51" s="478"/>
      <c r="E51" s="478"/>
      <c r="F51" s="478"/>
      <c r="G51" s="478"/>
      <c r="H51" s="478"/>
      <c r="I51" s="274"/>
      <c r="J51" s="275"/>
      <c r="K51" s="275"/>
      <c r="L51" s="275"/>
      <c r="M51" s="275"/>
      <c r="N51" s="275"/>
      <c r="O51" s="275"/>
      <c r="P51" s="275"/>
      <c r="Q51" s="275"/>
      <c r="R51" s="275"/>
      <c r="S51" s="275"/>
      <c r="T51" s="275"/>
      <c r="U51" s="275"/>
      <c r="V51" s="275"/>
      <c r="W51" s="275"/>
      <c r="X51" s="275"/>
      <c r="Y51" s="372"/>
      <c r="Z51" s="370"/>
      <c r="AA51" s="276"/>
      <c r="AB51" s="276"/>
      <c r="AC51" s="276"/>
      <c r="AD51" s="276"/>
      <c r="AE51" s="276"/>
      <c r="AF51" s="276"/>
      <c r="AG51" s="276"/>
      <c r="AH51" s="276"/>
      <c r="AI51" s="276"/>
      <c r="AJ51" s="276"/>
      <c r="AK51" s="276"/>
      <c r="AL51" s="276"/>
      <c r="AM51" s="276"/>
      <c r="AN51" s="276"/>
      <c r="AO51" s="276"/>
    </row>
    <row r="52" spans="3:41" ht="12.75" customHeight="1">
      <c r="C52" s="486" t="str">
        <f>Bilinguism!Y126&amp;" ("&amp;Bilinguism!Y127&amp;" "&amp;Parameters!D39&amp;" "&amp;Bilinguism!Y128&amp;")"</f>
        <v>less time penalty (maximum 7 faults)</v>
      </c>
      <c r="D52" s="487"/>
      <c r="E52" s="487"/>
      <c r="F52" s="487"/>
      <c r="G52" s="487"/>
      <c r="H52" s="487"/>
      <c r="I52" s="274"/>
      <c r="J52" s="290">
        <f aca="true" t="shared" si="12" ref="J52:X52">VLOOKUP(J$21,CHRONO_TABLE,6)</f>
      </c>
      <c r="K52" s="290">
        <f t="shared" si="12"/>
      </c>
      <c r="L52" s="290">
        <f t="shared" si="12"/>
      </c>
      <c r="M52" s="290">
        <f t="shared" si="12"/>
      </c>
      <c r="N52" s="290">
        <f t="shared" si="12"/>
      </c>
      <c r="O52" s="290">
        <f t="shared" si="12"/>
      </c>
      <c r="P52" s="290">
        <f t="shared" si="12"/>
      </c>
      <c r="Q52" s="290">
        <f t="shared" si="12"/>
      </c>
      <c r="R52" s="290">
        <f t="shared" si="12"/>
      </c>
      <c r="S52" s="290">
        <f t="shared" si="12"/>
      </c>
      <c r="T52" s="290">
        <f t="shared" si="12"/>
      </c>
      <c r="U52" s="290">
        <f t="shared" si="12"/>
      </c>
      <c r="V52" s="290">
        <f t="shared" si="12"/>
      </c>
      <c r="W52" s="290">
        <f t="shared" si="12"/>
      </c>
      <c r="X52" s="290">
        <f t="shared" si="12"/>
      </c>
      <c r="Y52" s="372"/>
      <c r="Z52" s="370"/>
      <c r="AA52" s="481"/>
      <c r="AB52" s="481"/>
      <c r="AC52" s="481"/>
      <c r="AD52" s="481"/>
      <c r="AE52" s="481"/>
      <c r="AF52" s="481"/>
      <c r="AG52" s="481"/>
      <c r="AH52" s="481"/>
      <c r="AI52" s="481"/>
      <c r="AJ52" s="481"/>
      <c r="AK52" s="481"/>
      <c r="AL52" s="481"/>
      <c r="AM52" s="481"/>
      <c r="AN52" s="481"/>
      <c r="AO52" s="481"/>
    </row>
    <row r="53" spans="3:41" ht="4.5" customHeight="1" thickBot="1">
      <c r="C53" s="477"/>
      <c r="D53" s="478"/>
      <c r="E53" s="478"/>
      <c r="F53" s="478"/>
      <c r="G53" s="478"/>
      <c r="H53" s="478"/>
      <c r="I53" s="274"/>
      <c r="J53" s="275"/>
      <c r="K53" s="275"/>
      <c r="L53" s="275"/>
      <c r="M53" s="275"/>
      <c r="N53" s="275"/>
      <c r="O53" s="275"/>
      <c r="P53" s="275"/>
      <c r="Q53" s="275"/>
      <c r="R53" s="275"/>
      <c r="S53" s="275"/>
      <c r="T53" s="275"/>
      <c r="U53" s="275"/>
      <c r="V53" s="275"/>
      <c r="W53" s="275"/>
      <c r="X53" s="275"/>
      <c r="Y53" s="372"/>
      <c r="Z53" s="370"/>
      <c r="AA53" s="481"/>
      <c r="AB53" s="481"/>
      <c r="AC53" s="481"/>
      <c r="AD53" s="481"/>
      <c r="AE53" s="481"/>
      <c r="AF53" s="481"/>
      <c r="AG53" s="481"/>
      <c r="AH53" s="481"/>
      <c r="AI53" s="481"/>
      <c r="AJ53" s="481"/>
      <c r="AK53" s="481"/>
      <c r="AL53" s="481"/>
      <c r="AM53" s="481"/>
      <c r="AN53" s="481"/>
      <c r="AO53" s="481"/>
    </row>
    <row r="54" spans="3:41" ht="16.5" customHeight="1" thickBot="1">
      <c r="C54" s="479" t="str">
        <f>Bilinguism!Y129</f>
        <v>Final Score</v>
      </c>
      <c r="D54" s="480"/>
      <c r="E54" s="480"/>
      <c r="F54" s="480"/>
      <c r="G54" s="480"/>
      <c r="H54" s="480"/>
      <c r="I54" s="353"/>
      <c r="J54" s="291">
        <f>IF(ISNUMBER(J52),J50-J52,J48)</f>
        <v>0</v>
      </c>
      <c r="K54" s="291">
        <f aca="true" t="shared" si="13" ref="K54:X54">IF(ISNUMBER(K52),K50-K52,K48)</f>
        <v>0</v>
      </c>
      <c r="L54" s="291">
        <f t="shared" si="13"/>
        <v>0</v>
      </c>
      <c r="M54" s="291">
        <f t="shared" si="13"/>
        <v>0</v>
      </c>
      <c r="N54" s="291">
        <f t="shared" si="13"/>
        <v>0</v>
      </c>
      <c r="O54" s="291">
        <f t="shared" si="13"/>
        <v>0</v>
      </c>
      <c r="P54" s="291">
        <f t="shared" si="13"/>
        <v>0</v>
      </c>
      <c r="Q54" s="291">
        <f t="shared" si="13"/>
        <v>0</v>
      </c>
      <c r="R54" s="291">
        <f t="shared" si="13"/>
        <v>0</v>
      </c>
      <c r="S54" s="291">
        <f t="shared" si="13"/>
        <v>0</v>
      </c>
      <c r="T54" s="291">
        <f t="shared" si="13"/>
        <v>0</v>
      </c>
      <c r="U54" s="291">
        <f t="shared" si="13"/>
        <v>0</v>
      </c>
      <c r="V54" s="291">
        <f t="shared" si="13"/>
        <v>0</v>
      </c>
      <c r="W54" s="291">
        <f t="shared" si="13"/>
        <v>0</v>
      </c>
      <c r="X54" s="291">
        <f t="shared" si="13"/>
        <v>0</v>
      </c>
      <c r="Y54" s="363">
        <f>Y50</f>
        <v>76</v>
      </c>
      <c r="Z54" s="371"/>
      <c r="AA54" s="488"/>
      <c r="AB54" s="488"/>
      <c r="AC54" s="488"/>
      <c r="AD54" s="488"/>
      <c r="AE54" s="488"/>
      <c r="AF54" s="488"/>
      <c r="AG54" s="488"/>
      <c r="AH54" s="488"/>
      <c r="AI54" s="488"/>
      <c r="AJ54" s="488"/>
      <c r="AK54" s="488"/>
      <c r="AL54" s="488"/>
      <c r="AM54" s="488"/>
      <c r="AN54" s="488"/>
      <c r="AO54" s="488"/>
    </row>
    <row r="55" spans="3:41" ht="24.75" customHeight="1">
      <c r="C55" s="263"/>
      <c r="D55" s="263"/>
      <c r="E55" s="263"/>
      <c r="F55" s="263"/>
      <c r="G55" s="263"/>
      <c r="H55" s="263"/>
      <c r="I55" s="263"/>
      <c r="J55" s="292"/>
      <c r="K55" s="292"/>
      <c r="L55" s="292"/>
      <c r="M55" s="292"/>
      <c r="N55" s="292"/>
      <c r="O55" s="292"/>
      <c r="P55" s="292"/>
      <c r="Q55" s="292"/>
      <c r="R55" s="292"/>
      <c r="S55" s="292"/>
      <c r="T55" s="292"/>
      <c r="U55" s="292"/>
      <c r="V55" s="292"/>
      <c r="W55" s="292"/>
      <c r="X55" s="292"/>
      <c r="Y55" s="263"/>
      <c r="Z55" s="263"/>
      <c r="AA55" s="263"/>
      <c r="AB55" s="263"/>
      <c r="AC55" s="263"/>
      <c r="AD55" s="263"/>
      <c r="AE55" s="263"/>
      <c r="AF55" s="263"/>
      <c r="AG55" s="263"/>
      <c r="AH55" s="263"/>
      <c r="AI55" s="263"/>
      <c r="AJ55" s="263"/>
      <c r="AK55" s="263"/>
      <c r="AL55" s="263"/>
      <c r="AM55" s="263"/>
      <c r="AN55" s="263"/>
      <c r="AO55" s="263"/>
    </row>
    <row r="56" spans="3:41" ht="12.75" customHeight="1">
      <c r="C56" s="476" t="str">
        <f>Bilinguism!Y15</f>
        <v>I certify this copy conforms to my observations of the competition</v>
      </c>
      <c r="D56" s="476"/>
      <c r="E56" s="476"/>
      <c r="F56" s="476"/>
      <c r="G56" s="476"/>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row>
    <row r="57" spans="2:41" ht="13.5" customHeight="1" thickBot="1">
      <c r="B57" s="293"/>
      <c r="C57" s="476"/>
      <c r="D57" s="476"/>
      <c r="E57" s="476"/>
      <c r="F57" s="476"/>
      <c r="G57" s="476"/>
      <c r="H57" s="499"/>
      <c r="I57" s="499"/>
      <c r="J57" s="499"/>
      <c r="K57" s="499"/>
      <c r="L57" s="499"/>
      <c r="M57" s="499"/>
      <c r="N57" s="499"/>
      <c r="O57" s="499"/>
      <c r="P57" s="499"/>
      <c r="Q57" s="499"/>
      <c r="R57" s="499"/>
      <c r="S57" s="499"/>
      <c r="T57" s="499"/>
      <c r="U57" s="499"/>
      <c r="V57" s="499"/>
      <c r="W57" s="499"/>
      <c r="X57" s="499"/>
      <c r="Y57" s="499"/>
      <c r="Z57" s="274"/>
      <c r="AA57" s="294"/>
      <c r="AB57" s="294"/>
      <c r="AC57" s="294"/>
      <c r="AD57" s="294"/>
      <c r="AE57" s="294"/>
      <c r="AF57" s="294"/>
      <c r="AG57" s="294"/>
      <c r="AH57" s="294"/>
      <c r="AI57" s="294"/>
      <c r="AJ57" s="294"/>
      <c r="AK57" s="294"/>
      <c r="AL57" s="294"/>
      <c r="AM57" s="294"/>
      <c r="AN57" s="294"/>
      <c r="AO57" s="294"/>
    </row>
    <row r="58" spans="3:55" ht="12.75" customHeight="1">
      <c r="C58" s="263"/>
      <c r="D58" s="263"/>
      <c r="E58" s="263"/>
      <c r="F58" s="263"/>
      <c r="G58" s="263"/>
      <c r="H58" s="504" t="str">
        <f>Bilinguism!Y16</f>
        <v>Date</v>
      </c>
      <c r="I58" s="504"/>
      <c r="J58" s="504"/>
      <c r="K58" s="504"/>
      <c r="L58" s="504"/>
      <c r="M58" s="504"/>
      <c r="N58" s="504"/>
      <c r="O58" s="504"/>
      <c r="P58" s="504"/>
      <c r="Q58" s="504"/>
      <c r="R58" s="504"/>
      <c r="S58" s="504"/>
      <c r="T58" s="504"/>
      <c r="U58" s="504"/>
      <c r="V58" s="504"/>
      <c r="W58" s="504"/>
      <c r="X58" s="504"/>
      <c r="Y58" s="504"/>
      <c r="Z58" s="263"/>
      <c r="AA58" s="292" t="str">
        <f>IF(ISBLANK(PRM_JUGE3),Bilinguism!$Y$29,PRM_JUGE3)</f>
        <v>Judge 3</v>
      </c>
      <c r="AB58" s="292" t="str">
        <f>IF(ISBLANK(PRM_JUGE3),Bilinguism!$Y$29,PRM_JUGE3)</f>
        <v>Judge 3</v>
      </c>
      <c r="AC58" s="292" t="str">
        <f>IF(ISBLANK(PRM_JUGE3),Bilinguism!$Y$29,PRM_JUGE3)</f>
        <v>Judge 3</v>
      </c>
      <c r="AD58" s="292" t="str">
        <f>IF(ISBLANK(PRM_JUGE3),Bilinguism!$Y$29,PRM_JUGE3)</f>
        <v>Judge 3</v>
      </c>
      <c r="AE58" s="292" t="str">
        <f>IF(ISBLANK(PRM_JUGE3),Bilinguism!$Y$29,PRM_JUGE3)</f>
        <v>Judge 3</v>
      </c>
      <c r="AF58" s="292" t="str">
        <f>IF(ISBLANK(PRM_JUGE3),Bilinguism!$Y$29,PRM_JUGE3)</f>
        <v>Judge 3</v>
      </c>
      <c r="AG58" s="292" t="str">
        <f>IF(ISBLANK(PRM_JUGE3),Bilinguism!$Y$29,PRM_JUGE3)</f>
        <v>Judge 3</v>
      </c>
      <c r="AH58" s="292" t="str">
        <f>IF(ISBLANK(PRM_JUGE3),Bilinguism!$Y$29,PRM_JUGE3)</f>
        <v>Judge 3</v>
      </c>
      <c r="AI58" s="292" t="str">
        <f>IF(ISBLANK(PRM_JUGE3),Bilinguism!$Y$29,PRM_JUGE3)</f>
        <v>Judge 3</v>
      </c>
      <c r="AJ58" s="292" t="str">
        <f>IF(ISBLANK(PRM_JUGE3),Bilinguism!$Y$29,PRM_JUGE3)</f>
        <v>Judge 3</v>
      </c>
      <c r="AK58" s="292" t="str">
        <f>IF(ISBLANK(PRM_JUGE3),Bilinguism!$Y$29,PRM_JUGE3)</f>
        <v>Judge 3</v>
      </c>
      <c r="AL58" s="292" t="str">
        <f>IF(ISBLANK(PRM_JUGE3),Bilinguism!$Y$29,PRM_JUGE3)</f>
        <v>Judge 3</v>
      </c>
      <c r="AM58" s="292" t="str">
        <f>IF(ISBLANK(PRM_JUGE3),Bilinguism!$Y$29,PRM_JUGE3)</f>
        <v>Judge 3</v>
      </c>
      <c r="AN58" s="292" t="str">
        <f>IF(ISBLANK(PRM_JUGE3),Bilinguism!$Y$29,PRM_JUGE3)</f>
        <v>Judge 3</v>
      </c>
      <c r="AO58" s="292" t="str">
        <f>IF(ISBLANK(PRM_JUGE3),Bilinguism!$Y$29,PRM_JUGE3)</f>
        <v>Judge 3</v>
      </c>
      <c r="AP58" s="251"/>
      <c r="AQ58" s="251"/>
      <c r="AR58" s="251"/>
      <c r="AS58" s="251"/>
      <c r="AT58" s="251"/>
      <c r="AU58" s="251"/>
      <c r="AV58" s="251"/>
      <c r="AW58" s="251"/>
      <c r="AX58" s="251"/>
      <c r="AY58" s="251"/>
      <c r="AZ58" s="251"/>
      <c r="BA58" s="251"/>
      <c r="BB58" s="251"/>
      <c r="BC58" s="251"/>
    </row>
    <row r="59" spans="3:53" ht="12.75" customHeight="1">
      <c r="C59" s="263"/>
      <c r="D59" s="263"/>
      <c r="E59" s="263"/>
      <c r="F59" s="263"/>
      <c r="G59" s="263"/>
      <c r="H59" s="263"/>
      <c r="I59" s="263"/>
      <c r="J59" s="292"/>
      <c r="K59" s="292"/>
      <c r="L59" s="292"/>
      <c r="M59" s="292"/>
      <c r="N59" s="292"/>
      <c r="O59" s="292"/>
      <c r="P59" s="292"/>
      <c r="Q59" s="292"/>
      <c r="R59" s="292"/>
      <c r="S59" s="292"/>
      <c r="T59" s="292"/>
      <c r="U59" s="292"/>
      <c r="V59" s="292"/>
      <c r="W59" s="292"/>
      <c r="X59" s="292"/>
      <c r="Y59" s="263"/>
      <c r="Z59" s="263"/>
      <c r="AA59" s="263"/>
      <c r="AB59" s="263"/>
      <c r="AC59" s="263"/>
      <c r="AD59" s="263"/>
      <c r="AE59" s="263"/>
      <c r="AF59" s="263"/>
      <c r="AG59" s="263"/>
      <c r="AH59" s="263"/>
      <c r="AI59" s="263"/>
      <c r="AJ59" s="263"/>
      <c r="AK59" s="263"/>
      <c r="AL59" s="263"/>
      <c r="AM59" s="263"/>
      <c r="AN59" s="263"/>
      <c r="AO59" s="263"/>
      <c r="AR59" s="254"/>
      <c r="AS59" s="254"/>
      <c r="AT59" s="254"/>
      <c r="AU59" s="254"/>
      <c r="AV59" s="254"/>
      <c r="AW59" s="254"/>
      <c r="AX59" s="254"/>
      <c r="AY59" s="254"/>
      <c r="AZ59" s="257"/>
      <c r="BA59" s="254"/>
    </row>
    <row r="60" spans="3:53" ht="18" customHeight="1">
      <c r="C60" s="260"/>
      <c r="D60" s="254"/>
      <c r="E60" s="254"/>
      <c r="F60" s="491" t="str">
        <f>Bilinguism!Y123</f>
        <v>Impromptu Speech</v>
      </c>
      <c r="G60" s="491"/>
      <c r="H60" s="491"/>
      <c r="I60" s="491"/>
      <c r="J60" s="491"/>
      <c r="K60" s="491"/>
      <c r="L60" s="491"/>
      <c r="M60" s="491"/>
      <c r="N60" s="491"/>
      <c r="O60" s="491"/>
      <c r="P60" s="491"/>
      <c r="Q60" s="491"/>
      <c r="R60" s="261"/>
      <c r="S60" s="261"/>
      <c r="T60" s="261"/>
      <c r="U60" s="261"/>
      <c r="V60" s="261"/>
      <c r="W60" s="261"/>
      <c r="X60" s="261"/>
      <c r="Y60" s="261"/>
      <c r="Z60" s="261"/>
      <c r="AA60" s="298" t="str">
        <f>IF(VLOOKUP(J68,PRM_TABLE_CADET,4)="FR",Bilinguism!$Y$116,Bilinguism!$Y$117)</f>
        <v>in English</v>
      </c>
      <c r="AB60" s="298" t="str">
        <f>IF(VLOOKUP(K68,PRM_TABLE_CADET,4)="FR",Bilinguism!$Y$116,Bilinguism!$Y$117)</f>
        <v>in English</v>
      </c>
      <c r="AC60" s="298" t="str">
        <f>IF(VLOOKUP(L68,PRM_TABLE_CADET,4)="FR",Bilinguism!$Y$116,Bilinguism!$Y$117)</f>
        <v>in English</v>
      </c>
      <c r="AD60" s="298" t="str">
        <f>IF(VLOOKUP(M68,PRM_TABLE_CADET,4)="FR",Bilinguism!$Y$116,Bilinguism!$Y$117)</f>
        <v>in English</v>
      </c>
      <c r="AE60" s="298" t="str">
        <f>IF(VLOOKUP(N68,PRM_TABLE_CADET,4)="FR",Bilinguism!$Y$116,Bilinguism!$Y$117)</f>
        <v>in English</v>
      </c>
      <c r="AF60" s="298" t="str">
        <f>IF(VLOOKUP(O68,PRM_TABLE_CADET,4)="FR",Bilinguism!$Y$116,Bilinguism!$Y$117)</f>
        <v>in English</v>
      </c>
      <c r="AG60" s="298" t="str">
        <f>IF(VLOOKUP(P68,PRM_TABLE_CADET,4)="FR",Bilinguism!$Y$116,Bilinguism!$Y$117)</f>
        <v>in English</v>
      </c>
      <c r="AH60" s="298" t="str">
        <f>IF(VLOOKUP(Q68,PRM_TABLE_CADET,4)="FR",Bilinguism!$Y$116,Bilinguism!$Y$117)</f>
        <v>in English</v>
      </c>
      <c r="AI60" s="298" t="str">
        <f>IF(VLOOKUP(R68,PRM_TABLE_CADET,4)="FR",Bilinguism!$Y$116,Bilinguism!$Y$117)</f>
        <v>in English</v>
      </c>
      <c r="AJ60" s="298" t="str">
        <f>IF(VLOOKUP(S68,PRM_TABLE_CADET,4)="FR",Bilinguism!$Y$116,Bilinguism!$Y$117)</f>
        <v>in English</v>
      </c>
      <c r="AK60" s="298" t="str">
        <f>IF(VLOOKUP(T68,PRM_TABLE_CADET,4)="FR",Bilinguism!$Y$116,Bilinguism!$Y$117)</f>
        <v>in English</v>
      </c>
      <c r="AL60" s="298" t="str">
        <f>IF(VLOOKUP(U68,PRM_TABLE_CADET,4)="FR",Bilinguism!$Y$116,Bilinguism!$Y$117)</f>
        <v>in English</v>
      </c>
      <c r="AM60" s="298" t="str">
        <f>IF(VLOOKUP(V68,PRM_TABLE_CADET,4)="FR",Bilinguism!$Y$116,Bilinguism!$Y$117)</f>
        <v>in English</v>
      </c>
      <c r="AN60" s="298" t="str">
        <f>IF(VLOOKUP(W68,PRM_TABLE_CADET,4)="FR",Bilinguism!$Y$116,Bilinguism!$Y$117)</f>
        <v>in English</v>
      </c>
      <c r="AO60" s="298" t="str">
        <f>IF(VLOOKUP(X68,PRM_TABLE_CADET,4)="FR",Bilinguism!$Y$116,Bilinguism!$Y$117)</f>
        <v>in English</v>
      </c>
      <c r="AR60" s="254"/>
      <c r="AS60" s="254"/>
      <c r="AT60" s="254"/>
      <c r="AU60" s="254"/>
      <c r="AV60" s="254"/>
      <c r="AW60" s="254"/>
      <c r="AX60" s="254"/>
      <c r="AY60" s="254"/>
      <c r="AZ60" s="257"/>
      <c r="BA60" s="254"/>
    </row>
    <row r="61" spans="3:41" ht="36" customHeight="1">
      <c r="C61" s="262" t="str">
        <f>Bilinguism!Y114</f>
        <v>Speech Topic</v>
      </c>
      <c r="D61" s="263"/>
      <c r="E61" s="263"/>
      <c r="F61" s="476" t="str">
        <f>IF(ISBLANK(PRM_IMPRO_SUJET),"",PRM_IMPRO_SUJET)</f>
        <v>To be determined</v>
      </c>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row>
    <row r="62" spans="3:41" ht="12.75" customHeight="1">
      <c r="C62" s="262"/>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row>
    <row r="63" spans="3:8" ht="15.75" customHeight="1">
      <c r="C63" s="264" t="str">
        <f>Bilinguism!Y118&amp;" #"&amp;A2</f>
        <v>Judge #3</v>
      </c>
      <c r="F63" s="505" t="str">
        <f>IF(ISBLANK(PRM_JUGE3),Bilinguism!$Y$29,PRM_JUGE3)</f>
        <v>Judge 3</v>
      </c>
      <c r="G63" s="505"/>
      <c r="H63" s="505"/>
    </row>
    <row r="64" spans="3:24" ht="30" customHeight="1" hidden="1">
      <c r="C64" s="264"/>
      <c r="E64" s="501" t="str">
        <f>F60</f>
        <v>Impromptu Speech</v>
      </c>
      <c r="F64" s="501"/>
      <c r="G64" s="501"/>
      <c r="H64" s="501"/>
      <c r="I64" s="302"/>
      <c r="J64" s="475">
        <f aca="true" t="shared" si="14" ref="J64:X64">IF(ISBLANK(VLOOKUP(J68,PRM_TABLE_CADET,2)),"",VLOOKUP(J68,PRM_TABLE_CADET,2))</f>
      </c>
      <c r="K64" s="475">
        <f t="shared" si="14"/>
      </c>
      <c r="L64" s="475">
        <f t="shared" si="14"/>
      </c>
      <c r="M64" s="475">
        <f t="shared" si="14"/>
      </c>
      <c r="N64" s="475">
        <f t="shared" si="14"/>
      </c>
      <c r="O64" s="475">
        <f t="shared" si="14"/>
      </c>
      <c r="P64" s="475">
        <f t="shared" si="14"/>
      </c>
      <c r="Q64" s="475">
        <f t="shared" si="14"/>
      </c>
      <c r="R64" s="475">
        <f t="shared" si="14"/>
      </c>
      <c r="S64" s="475">
        <f t="shared" si="14"/>
      </c>
      <c r="T64" s="475">
        <f t="shared" si="14"/>
      </c>
      <c r="U64" s="475">
        <f t="shared" si="14"/>
      </c>
      <c r="V64" s="475">
        <f t="shared" si="14"/>
      </c>
      <c r="W64" s="475">
        <f t="shared" si="14"/>
      </c>
      <c r="X64" s="475">
        <f t="shared" si="14"/>
      </c>
    </row>
    <row r="65" spans="3:24" ht="57" customHeight="1" hidden="1">
      <c r="C65" s="264"/>
      <c r="E65" s="483" t="str">
        <f>C104</f>
        <v>I certify this copy conforms to my observations of the competition</v>
      </c>
      <c r="F65" s="483"/>
      <c r="G65" s="483"/>
      <c r="H65" s="483"/>
      <c r="I65" s="302"/>
      <c r="J65" s="475"/>
      <c r="K65" s="475"/>
      <c r="L65" s="475"/>
      <c r="M65" s="475"/>
      <c r="N65" s="475"/>
      <c r="O65" s="475"/>
      <c r="P65" s="475"/>
      <c r="Q65" s="475"/>
      <c r="R65" s="475"/>
      <c r="S65" s="475"/>
      <c r="T65" s="475"/>
      <c r="U65" s="475"/>
      <c r="V65" s="475"/>
      <c r="W65" s="475"/>
      <c r="X65" s="475"/>
    </row>
    <row r="66" spans="3:24" ht="15.75" customHeight="1" hidden="1">
      <c r="C66" s="264" t="str">
        <f>C63</f>
        <v>Judge #3</v>
      </c>
      <c r="F66" s="482" t="str">
        <f>F63</f>
        <v>Judge 3</v>
      </c>
      <c r="G66" s="482"/>
      <c r="H66" s="482"/>
      <c r="I66" s="302"/>
      <c r="J66" s="475"/>
      <c r="K66" s="475"/>
      <c r="L66" s="475"/>
      <c r="M66" s="475"/>
      <c r="N66" s="475"/>
      <c r="O66" s="475"/>
      <c r="P66" s="475"/>
      <c r="Q66" s="475"/>
      <c r="R66" s="475"/>
      <c r="S66" s="475"/>
      <c r="T66" s="475"/>
      <c r="U66" s="475"/>
      <c r="V66" s="475"/>
      <c r="W66" s="475"/>
      <c r="X66" s="475"/>
    </row>
    <row r="67" ht="3.75" customHeight="1" thickBot="1">
      <c r="C67" s="264"/>
    </row>
    <row r="68" spans="3:41" ht="12.75" customHeight="1">
      <c r="C68" s="489" t="str">
        <f>Bilinguism!Y119</f>
        <v>Criteria</v>
      </c>
      <c r="D68" s="490"/>
      <c r="E68" s="490"/>
      <c r="F68" s="490"/>
      <c r="G68" s="490"/>
      <c r="H68" s="490"/>
      <c r="I68" s="265"/>
      <c r="J68" s="266">
        <v>1</v>
      </c>
      <c r="K68" s="266">
        <v>2</v>
      </c>
      <c r="L68" s="266">
        <v>3</v>
      </c>
      <c r="M68" s="266">
        <v>4</v>
      </c>
      <c r="N68" s="266">
        <v>5</v>
      </c>
      <c r="O68" s="266">
        <v>6</v>
      </c>
      <c r="P68" s="266">
        <v>7</v>
      </c>
      <c r="Q68" s="266">
        <v>8</v>
      </c>
      <c r="R68" s="266">
        <v>9</v>
      </c>
      <c r="S68" s="266">
        <v>10</v>
      </c>
      <c r="T68" s="266">
        <v>11</v>
      </c>
      <c r="U68" s="266">
        <v>12</v>
      </c>
      <c r="V68" s="266">
        <v>13</v>
      </c>
      <c r="W68" s="266">
        <v>14</v>
      </c>
      <c r="X68" s="266">
        <v>15</v>
      </c>
      <c r="Y68" s="297" t="s">
        <v>160</v>
      </c>
      <c r="Z68" s="354" t="str">
        <f>Bilinguism!Y121</f>
        <v>Weight</v>
      </c>
      <c r="AA68" s="267" t="str">
        <f>Bilinguism!$Y122&amp;" (#"&amp;J68&amp;")"</f>
        <v>Comments (#1)</v>
      </c>
      <c r="AB68" s="267" t="str">
        <f>Bilinguism!$Y122&amp;" (#"&amp;K68&amp;")"</f>
        <v>Comments (#2)</v>
      </c>
      <c r="AC68" s="267" t="str">
        <f>Bilinguism!$Y122&amp;" (#"&amp;L68&amp;")"</f>
        <v>Comments (#3)</v>
      </c>
      <c r="AD68" s="267" t="str">
        <f>Bilinguism!$Y122&amp;" (#"&amp;M68&amp;")"</f>
        <v>Comments (#4)</v>
      </c>
      <c r="AE68" s="267" t="str">
        <f>Bilinguism!$Y122&amp;" (#"&amp;N68&amp;")"</f>
        <v>Comments (#5)</v>
      </c>
      <c r="AF68" s="267" t="str">
        <f>Bilinguism!$Y122&amp;" (#"&amp;O68&amp;")"</f>
        <v>Comments (#6)</v>
      </c>
      <c r="AG68" s="267" t="str">
        <f>Bilinguism!$Y122&amp;" (#"&amp;P68&amp;")"</f>
        <v>Comments (#7)</v>
      </c>
      <c r="AH68" s="267" t="str">
        <f>Bilinguism!$Y122&amp;" (#"&amp;Q68&amp;")"</f>
        <v>Comments (#8)</v>
      </c>
      <c r="AI68" s="267" t="str">
        <f>Bilinguism!$Y122&amp;" (#"&amp;R68&amp;")"</f>
        <v>Comments (#9)</v>
      </c>
      <c r="AJ68" s="267" t="str">
        <f>Bilinguism!$Y122&amp;" (#"&amp;S68&amp;")"</f>
        <v>Comments (#10)</v>
      </c>
      <c r="AK68" s="267" t="str">
        <f>Bilinguism!$Y122&amp;" (#"&amp;T68&amp;")"</f>
        <v>Comments (#11)</v>
      </c>
      <c r="AL68" s="267" t="str">
        <f>Bilinguism!$Y122&amp;" (#"&amp;U68&amp;")"</f>
        <v>Comments (#12)</v>
      </c>
      <c r="AM68" s="267" t="str">
        <f>Bilinguism!$Y122&amp;" (#"&amp;V68&amp;")"</f>
        <v>Comments (#13)</v>
      </c>
      <c r="AN68" s="267" t="str">
        <f>Bilinguism!$Y122&amp;" (#"&amp;W68&amp;")"</f>
        <v>Comments (#14)</v>
      </c>
      <c r="AO68" s="267" t="str">
        <f>Bilinguism!$Y122&amp;" (#"&amp;X68&amp;")"</f>
        <v>Comments (#15)</v>
      </c>
    </row>
    <row r="69" spans="3:41" ht="15" customHeight="1">
      <c r="C69" s="484" t="str">
        <f>Bilinguism!Y150</f>
        <v>Introduction</v>
      </c>
      <c r="D69" s="419"/>
      <c r="E69" s="419"/>
      <c r="F69" s="419"/>
      <c r="G69" s="419"/>
      <c r="H69" s="268"/>
      <c r="I69" s="268"/>
      <c r="J69" s="269">
        <f aca="true" t="shared" si="15" ref="J69:Z69">SUBTOTAL(9,J71:J72)</f>
        <v>0</v>
      </c>
      <c r="K69" s="269">
        <f t="shared" si="15"/>
        <v>0</v>
      </c>
      <c r="L69" s="269">
        <f t="shared" si="15"/>
        <v>0</v>
      </c>
      <c r="M69" s="269">
        <f t="shared" si="15"/>
        <v>0</v>
      </c>
      <c r="N69" s="269">
        <f t="shared" si="15"/>
        <v>0</v>
      </c>
      <c r="O69" s="269">
        <f t="shared" si="15"/>
        <v>0</v>
      </c>
      <c r="P69" s="269">
        <f t="shared" si="15"/>
        <v>0</v>
      </c>
      <c r="Q69" s="269">
        <f t="shared" si="15"/>
        <v>0</v>
      </c>
      <c r="R69" s="269">
        <f t="shared" si="15"/>
        <v>0</v>
      </c>
      <c r="S69" s="269">
        <f t="shared" si="15"/>
        <v>0</v>
      </c>
      <c r="T69" s="269">
        <f t="shared" si="15"/>
        <v>0</v>
      </c>
      <c r="U69" s="269">
        <f t="shared" si="15"/>
        <v>0</v>
      </c>
      <c r="V69" s="269">
        <f t="shared" si="15"/>
        <v>0</v>
      </c>
      <c r="W69" s="269">
        <f t="shared" si="15"/>
        <v>0</v>
      </c>
      <c r="X69" s="269">
        <f t="shared" si="15"/>
        <v>0</v>
      </c>
      <c r="Y69" s="270">
        <f t="shared" si="15"/>
        <v>3</v>
      </c>
      <c r="Z69" s="355">
        <f t="shared" si="15"/>
        <v>3</v>
      </c>
      <c r="AA69" s="271"/>
      <c r="AB69" s="271"/>
      <c r="AC69" s="271"/>
      <c r="AD69" s="271"/>
      <c r="AE69" s="271"/>
      <c r="AF69" s="271"/>
      <c r="AG69" s="271"/>
      <c r="AH69" s="271"/>
      <c r="AI69" s="271"/>
      <c r="AJ69" s="271"/>
      <c r="AK69" s="271"/>
      <c r="AL69" s="271"/>
      <c r="AM69" s="271"/>
      <c r="AN69" s="271"/>
      <c r="AO69" s="271"/>
    </row>
    <row r="70" spans="3:41" ht="6" customHeight="1">
      <c r="C70" s="273"/>
      <c r="D70" s="274"/>
      <c r="E70" s="274"/>
      <c r="F70" s="274"/>
      <c r="G70" s="274"/>
      <c r="H70" s="274"/>
      <c r="I70" s="274"/>
      <c r="J70" s="275"/>
      <c r="K70" s="275"/>
      <c r="L70" s="275"/>
      <c r="M70" s="275"/>
      <c r="N70" s="275"/>
      <c r="O70" s="275"/>
      <c r="P70" s="275"/>
      <c r="Q70" s="275"/>
      <c r="R70" s="275"/>
      <c r="S70" s="275"/>
      <c r="T70" s="275"/>
      <c r="U70" s="275"/>
      <c r="V70" s="275"/>
      <c r="W70" s="275"/>
      <c r="X70" s="275"/>
      <c r="Y70" s="274"/>
      <c r="Z70" s="356"/>
      <c r="AA70" s="276"/>
      <c r="AB70" s="276"/>
      <c r="AC70" s="276"/>
      <c r="AD70" s="276"/>
      <c r="AE70" s="276"/>
      <c r="AF70" s="276"/>
      <c r="AG70" s="276"/>
      <c r="AH70" s="276"/>
      <c r="AI70" s="276"/>
      <c r="AJ70" s="276"/>
      <c r="AK70" s="276"/>
      <c r="AL70" s="276"/>
      <c r="AM70" s="276"/>
      <c r="AN70" s="276"/>
      <c r="AO70" s="276"/>
    </row>
    <row r="71" spans="3:57" ht="12.75" customHeight="1">
      <c r="C71" s="277"/>
      <c r="D71" s="410" t="str">
        <f>Bilinguism!Y151</f>
        <v>Aroused interests</v>
      </c>
      <c r="E71" s="410"/>
      <c r="F71" s="410"/>
      <c r="G71" s="410"/>
      <c r="H71" s="278"/>
      <c r="I71" s="278"/>
      <c r="J71" s="299"/>
      <c r="K71" s="299"/>
      <c r="L71" s="299"/>
      <c r="M71" s="299"/>
      <c r="N71" s="299"/>
      <c r="O71" s="299"/>
      <c r="P71" s="299"/>
      <c r="Q71" s="299"/>
      <c r="R71" s="299"/>
      <c r="S71" s="299"/>
      <c r="T71" s="299"/>
      <c r="U71" s="299"/>
      <c r="V71" s="299"/>
      <c r="W71" s="299"/>
      <c r="X71" s="299"/>
      <c r="Y71" s="337">
        <f>IF(prmMaxWeight,Parameters!D67,Parameters!F67)</f>
        <v>2</v>
      </c>
      <c r="Z71" s="340">
        <f>Parameters!F67</f>
        <v>2</v>
      </c>
      <c r="AA71" s="481"/>
      <c r="AB71" s="481"/>
      <c r="AC71" s="481"/>
      <c r="AD71" s="481"/>
      <c r="AE71" s="481"/>
      <c r="AF71" s="481"/>
      <c r="AG71" s="481"/>
      <c r="AH71" s="481"/>
      <c r="AI71" s="481"/>
      <c r="AJ71" s="481"/>
      <c r="AK71" s="481"/>
      <c r="AL71" s="481"/>
      <c r="AM71" s="481"/>
      <c r="AN71" s="481"/>
      <c r="AO71" s="481"/>
      <c r="AQ71" s="242">
        <f>J71*$Z71/$Y71</f>
        <v>0</v>
      </c>
      <c r="AR71" s="242">
        <f aca="true" t="shared" si="16" ref="AR71:BE72">K71*$Z71/$Y71</f>
        <v>0</v>
      </c>
      <c r="AS71" s="242">
        <f t="shared" si="16"/>
        <v>0</v>
      </c>
      <c r="AT71" s="242">
        <f t="shared" si="16"/>
        <v>0</v>
      </c>
      <c r="AU71" s="242">
        <f t="shared" si="16"/>
        <v>0</v>
      </c>
      <c r="AV71" s="242">
        <f t="shared" si="16"/>
        <v>0</v>
      </c>
      <c r="AW71" s="242">
        <f t="shared" si="16"/>
        <v>0</v>
      </c>
      <c r="AX71" s="242">
        <f t="shared" si="16"/>
        <v>0</v>
      </c>
      <c r="AY71" s="242">
        <f t="shared" si="16"/>
        <v>0</v>
      </c>
      <c r="AZ71" s="242">
        <f t="shared" si="16"/>
        <v>0</v>
      </c>
      <c r="BA71" s="242">
        <f t="shared" si="16"/>
        <v>0</v>
      </c>
      <c r="BB71" s="242">
        <f t="shared" si="16"/>
        <v>0</v>
      </c>
      <c r="BC71" s="242">
        <f t="shared" si="16"/>
        <v>0</v>
      </c>
      <c r="BD71" s="242">
        <f t="shared" si="16"/>
        <v>0</v>
      </c>
      <c r="BE71" s="242">
        <f t="shared" si="16"/>
        <v>0</v>
      </c>
    </row>
    <row r="72" spans="3:57" ht="12.75" customHeight="1">
      <c r="C72" s="277"/>
      <c r="D72" s="411" t="str">
        <f>Bilinguism!Y152</f>
        <v>Effective and appropriate presentation</v>
      </c>
      <c r="E72" s="411"/>
      <c r="F72" s="411"/>
      <c r="G72" s="411"/>
      <c r="H72" s="279"/>
      <c r="I72" s="279"/>
      <c r="J72" s="300"/>
      <c r="K72" s="300"/>
      <c r="L72" s="300"/>
      <c r="M72" s="300"/>
      <c r="N72" s="300"/>
      <c r="O72" s="300"/>
      <c r="P72" s="300"/>
      <c r="Q72" s="300"/>
      <c r="R72" s="300"/>
      <c r="S72" s="300"/>
      <c r="T72" s="300"/>
      <c r="U72" s="300"/>
      <c r="V72" s="300"/>
      <c r="W72" s="300"/>
      <c r="X72" s="300"/>
      <c r="Y72" s="338">
        <f>IF(prmMaxWeight,Parameters!D68,Parameters!F68)</f>
        <v>1</v>
      </c>
      <c r="Z72" s="341">
        <f>Parameters!F68</f>
        <v>1</v>
      </c>
      <c r="AA72" s="481"/>
      <c r="AB72" s="481"/>
      <c r="AC72" s="481"/>
      <c r="AD72" s="481"/>
      <c r="AE72" s="481"/>
      <c r="AF72" s="481"/>
      <c r="AG72" s="481"/>
      <c r="AH72" s="481"/>
      <c r="AI72" s="481"/>
      <c r="AJ72" s="481"/>
      <c r="AK72" s="481"/>
      <c r="AL72" s="481"/>
      <c r="AM72" s="481"/>
      <c r="AN72" s="481"/>
      <c r="AO72" s="481"/>
      <c r="AQ72" s="242">
        <f aca="true" t="shared" si="17" ref="AQ72:BE93">J72*$Z72/$Y72</f>
        <v>0</v>
      </c>
      <c r="AR72" s="242">
        <f t="shared" si="16"/>
        <v>0</v>
      </c>
      <c r="AS72" s="242">
        <f t="shared" si="16"/>
        <v>0</v>
      </c>
      <c r="AT72" s="242">
        <f t="shared" si="16"/>
        <v>0</v>
      </c>
      <c r="AU72" s="242">
        <f t="shared" si="16"/>
        <v>0</v>
      </c>
      <c r="AV72" s="242">
        <f t="shared" si="16"/>
        <v>0</v>
      </c>
      <c r="AW72" s="242">
        <f t="shared" si="16"/>
        <v>0</v>
      </c>
      <c r="AX72" s="242">
        <f t="shared" si="16"/>
        <v>0</v>
      </c>
      <c r="AY72" s="242">
        <f t="shared" si="16"/>
        <v>0</v>
      </c>
      <c r="AZ72" s="242">
        <f t="shared" si="16"/>
        <v>0</v>
      </c>
      <c r="BA72" s="242">
        <f t="shared" si="16"/>
        <v>0</v>
      </c>
      <c r="BB72" s="242">
        <f t="shared" si="16"/>
        <v>0</v>
      </c>
      <c r="BC72" s="242">
        <f t="shared" si="16"/>
        <v>0</v>
      </c>
      <c r="BD72" s="242">
        <f t="shared" si="16"/>
        <v>0</v>
      </c>
      <c r="BE72" s="242">
        <f t="shared" si="16"/>
        <v>0</v>
      </c>
    </row>
    <row r="73" spans="3:41" ht="6" customHeight="1">
      <c r="C73" s="280"/>
      <c r="D73" s="281"/>
      <c r="E73" s="282"/>
      <c r="F73" s="274"/>
      <c r="G73" s="274"/>
      <c r="H73" s="274"/>
      <c r="I73" s="274"/>
      <c r="J73" s="307"/>
      <c r="K73" s="307"/>
      <c r="L73" s="307"/>
      <c r="M73" s="307"/>
      <c r="N73" s="307"/>
      <c r="O73" s="307"/>
      <c r="P73" s="307"/>
      <c r="Q73" s="307"/>
      <c r="R73" s="307"/>
      <c r="S73" s="307"/>
      <c r="T73" s="307"/>
      <c r="U73" s="307"/>
      <c r="V73" s="307"/>
      <c r="W73" s="307"/>
      <c r="X73" s="307"/>
      <c r="Y73" s="282"/>
      <c r="Z73" s="357"/>
      <c r="AA73" s="296"/>
      <c r="AB73" s="296"/>
      <c r="AC73" s="296"/>
      <c r="AD73" s="296"/>
      <c r="AE73" s="296"/>
      <c r="AF73" s="296"/>
      <c r="AG73" s="296"/>
      <c r="AH73" s="296"/>
      <c r="AI73" s="296"/>
      <c r="AJ73" s="296"/>
      <c r="AK73" s="296"/>
      <c r="AL73" s="296"/>
      <c r="AM73" s="296"/>
      <c r="AN73" s="296"/>
      <c r="AO73" s="296"/>
    </row>
    <row r="74" spans="3:41" ht="16.5" customHeight="1">
      <c r="C74" s="484" t="str">
        <f>Bilinguism!Y153</f>
        <v>Body of Speech</v>
      </c>
      <c r="D74" s="419"/>
      <c r="E74" s="419"/>
      <c r="F74" s="419"/>
      <c r="G74" s="419"/>
      <c r="H74" s="268"/>
      <c r="I74" s="268"/>
      <c r="J74" s="269">
        <f aca="true" t="shared" si="18" ref="J74:Z74">SUBTOTAL(9,J76:J81)</f>
        <v>0</v>
      </c>
      <c r="K74" s="269">
        <f t="shared" si="18"/>
        <v>0</v>
      </c>
      <c r="L74" s="269">
        <f t="shared" si="18"/>
        <v>0</v>
      </c>
      <c r="M74" s="269">
        <f t="shared" si="18"/>
        <v>0</v>
      </c>
      <c r="N74" s="269">
        <f t="shared" si="18"/>
        <v>0</v>
      </c>
      <c r="O74" s="269">
        <f t="shared" si="18"/>
        <v>0</v>
      </c>
      <c r="P74" s="269">
        <f t="shared" si="18"/>
        <v>0</v>
      </c>
      <c r="Q74" s="269">
        <f t="shared" si="18"/>
        <v>0</v>
      </c>
      <c r="R74" s="269">
        <f t="shared" si="18"/>
        <v>0</v>
      </c>
      <c r="S74" s="269">
        <f t="shared" si="18"/>
        <v>0</v>
      </c>
      <c r="T74" s="269">
        <f t="shared" si="18"/>
        <v>0</v>
      </c>
      <c r="U74" s="269">
        <f t="shared" si="18"/>
        <v>0</v>
      </c>
      <c r="V74" s="269">
        <f t="shared" si="18"/>
        <v>0</v>
      </c>
      <c r="W74" s="269">
        <f t="shared" si="18"/>
        <v>0</v>
      </c>
      <c r="X74" s="269">
        <f t="shared" si="18"/>
        <v>0</v>
      </c>
      <c r="Y74" s="270">
        <f t="shared" si="18"/>
        <v>9</v>
      </c>
      <c r="Z74" s="355">
        <f t="shared" si="18"/>
        <v>9</v>
      </c>
      <c r="AA74" s="271"/>
      <c r="AB74" s="271"/>
      <c r="AC74" s="271"/>
      <c r="AD74" s="271"/>
      <c r="AE74" s="271"/>
      <c r="AF74" s="271"/>
      <c r="AG74" s="271"/>
      <c r="AH74" s="271"/>
      <c r="AI74" s="271"/>
      <c r="AJ74" s="271"/>
      <c r="AK74" s="271"/>
      <c r="AL74" s="271"/>
      <c r="AM74" s="271"/>
      <c r="AN74" s="271"/>
      <c r="AO74" s="271"/>
    </row>
    <row r="75" spans="3:41" ht="6" customHeight="1">
      <c r="C75" s="273"/>
      <c r="D75" s="284"/>
      <c r="E75" s="274"/>
      <c r="F75" s="274"/>
      <c r="G75" s="274"/>
      <c r="H75" s="274"/>
      <c r="I75" s="274"/>
      <c r="J75" s="275"/>
      <c r="K75" s="275"/>
      <c r="L75" s="275"/>
      <c r="M75" s="275"/>
      <c r="N75" s="275"/>
      <c r="O75" s="275"/>
      <c r="P75" s="275"/>
      <c r="Q75" s="275"/>
      <c r="R75" s="275"/>
      <c r="S75" s="275"/>
      <c r="T75" s="275"/>
      <c r="U75" s="275"/>
      <c r="V75" s="275"/>
      <c r="W75" s="275"/>
      <c r="X75" s="275"/>
      <c r="Y75" s="274"/>
      <c r="Z75" s="358"/>
      <c r="AA75" s="276"/>
      <c r="AB75" s="276"/>
      <c r="AC75" s="276"/>
      <c r="AD75" s="276"/>
      <c r="AE75" s="276"/>
      <c r="AF75" s="276"/>
      <c r="AG75" s="276"/>
      <c r="AH75" s="276"/>
      <c r="AI75" s="276"/>
      <c r="AJ75" s="276"/>
      <c r="AK75" s="276"/>
      <c r="AL75" s="276"/>
      <c r="AM75" s="276"/>
      <c r="AN75" s="276"/>
      <c r="AO75" s="276"/>
    </row>
    <row r="76" spans="3:57" ht="12.75" customHeight="1">
      <c r="C76" s="277"/>
      <c r="D76" s="415" t="str">
        <f>Bilinguism!Y154</f>
        <v>Information complete &amp; logically presented</v>
      </c>
      <c r="E76" s="415"/>
      <c r="F76" s="415"/>
      <c r="G76" s="415"/>
      <c r="H76" s="278"/>
      <c r="I76" s="308"/>
      <c r="J76" s="299"/>
      <c r="K76" s="299"/>
      <c r="L76" s="299"/>
      <c r="M76" s="299"/>
      <c r="N76" s="299"/>
      <c r="O76" s="299"/>
      <c r="P76" s="299"/>
      <c r="Q76" s="299"/>
      <c r="R76" s="299"/>
      <c r="S76" s="299"/>
      <c r="T76" s="299"/>
      <c r="U76" s="299"/>
      <c r="V76" s="299"/>
      <c r="W76" s="299"/>
      <c r="X76" s="299"/>
      <c r="Y76" s="337">
        <f>IF(prmMaxWeight,Parameters!D70,Parameters!F70)</f>
        <v>1</v>
      </c>
      <c r="Z76" s="340">
        <f>Parameters!F70</f>
        <v>1</v>
      </c>
      <c r="AA76" s="481"/>
      <c r="AB76" s="481"/>
      <c r="AC76" s="481"/>
      <c r="AD76" s="481"/>
      <c r="AE76" s="481"/>
      <c r="AF76" s="481"/>
      <c r="AG76" s="481"/>
      <c r="AH76" s="481"/>
      <c r="AI76" s="481"/>
      <c r="AJ76" s="481"/>
      <c r="AK76" s="481"/>
      <c r="AL76" s="481"/>
      <c r="AM76" s="481"/>
      <c r="AN76" s="481"/>
      <c r="AO76" s="481"/>
      <c r="AQ76" s="242">
        <f t="shared" si="17"/>
        <v>0</v>
      </c>
      <c r="AR76" s="242">
        <f t="shared" si="17"/>
        <v>0</v>
      </c>
      <c r="AS76" s="242">
        <f t="shared" si="17"/>
        <v>0</v>
      </c>
      <c r="AT76" s="242">
        <f t="shared" si="17"/>
        <v>0</v>
      </c>
      <c r="AU76" s="242">
        <f t="shared" si="17"/>
        <v>0</v>
      </c>
      <c r="AV76" s="242">
        <f t="shared" si="17"/>
        <v>0</v>
      </c>
      <c r="AW76" s="242">
        <f t="shared" si="17"/>
        <v>0</v>
      </c>
      <c r="AX76" s="242">
        <f t="shared" si="17"/>
        <v>0</v>
      </c>
      <c r="AY76" s="242">
        <f t="shared" si="17"/>
        <v>0</v>
      </c>
      <c r="AZ76" s="242">
        <f t="shared" si="17"/>
        <v>0</v>
      </c>
      <c r="BA76" s="242">
        <f t="shared" si="17"/>
        <v>0</v>
      </c>
      <c r="BB76" s="242">
        <f t="shared" si="17"/>
        <v>0</v>
      </c>
      <c r="BC76" s="242">
        <f t="shared" si="17"/>
        <v>0</v>
      </c>
      <c r="BD76" s="242">
        <f t="shared" si="17"/>
        <v>0</v>
      </c>
      <c r="BE76" s="242">
        <f t="shared" si="17"/>
        <v>0</v>
      </c>
    </row>
    <row r="77" spans="3:57" ht="12.75" customHeight="1">
      <c r="C77" s="277"/>
      <c r="D77" s="416" t="str">
        <f>Bilinguism!Y155</f>
        <v>Knowledge about the subject</v>
      </c>
      <c r="E77" s="416"/>
      <c r="F77" s="416"/>
      <c r="G77" s="416"/>
      <c r="H77" s="285"/>
      <c r="I77" s="309"/>
      <c r="J77" s="301"/>
      <c r="K77" s="301"/>
      <c r="L77" s="301"/>
      <c r="M77" s="301"/>
      <c r="N77" s="301"/>
      <c r="O77" s="301"/>
      <c r="P77" s="301"/>
      <c r="Q77" s="301"/>
      <c r="R77" s="301"/>
      <c r="S77" s="301"/>
      <c r="T77" s="301"/>
      <c r="U77" s="301"/>
      <c r="V77" s="301"/>
      <c r="W77" s="301"/>
      <c r="X77" s="301"/>
      <c r="Y77" s="337">
        <f>IF(prmMaxWeight,Parameters!D71,Parameters!F71)</f>
        <v>1</v>
      </c>
      <c r="Z77" s="342">
        <f>Parameters!F71</f>
        <v>1</v>
      </c>
      <c r="AA77" s="481"/>
      <c r="AB77" s="481"/>
      <c r="AC77" s="481"/>
      <c r="AD77" s="481"/>
      <c r="AE77" s="481"/>
      <c r="AF77" s="481"/>
      <c r="AG77" s="481"/>
      <c r="AH77" s="481"/>
      <c r="AI77" s="481"/>
      <c r="AJ77" s="481"/>
      <c r="AK77" s="481"/>
      <c r="AL77" s="481"/>
      <c r="AM77" s="481"/>
      <c r="AN77" s="481"/>
      <c r="AO77" s="481"/>
      <c r="AQ77" s="242">
        <f t="shared" si="17"/>
        <v>0</v>
      </c>
      <c r="AR77" s="242">
        <f t="shared" si="17"/>
        <v>0</v>
      </c>
      <c r="AS77" s="242">
        <f t="shared" si="17"/>
        <v>0</v>
      </c>
      <c r="AT77" s="242">
        <f t="shared" si="17"/>
        <v>0</v>
      </c>
      <c r="AU77" s="242">
        <f t="shared" si="17"/>
        <v>0</v>
      </c>
      <c r="AV77" s="242">
        <f t="shared" si="17"/>
        <v>0</v>
      </c>
      <c r="AW77" s="242">
        <f t="shared" si="17"/>
        <v>0</v>
      </c>
      <c r="AX77" s="242">
        <f t="shared" si="17"/>
        <v>0</v>
      </c>
      <c r="AY77" s="242">
        <f t="shared" si="17"/>
        <v>0</v>
      </c>
      <c r="AZ77" s="242">
        <f t="shared" si="17"/>
        <v>0</v>
      </c>
      <c r="BA77" s="242">
        <f t="shared" si="17"/>
        <v>0</v>
      </c>
      <c r="BB77" s="242">
        <f t="shared" si="17"/>
        <v>0</v>
      </c>
      <c r="BC77" s="242">
        <f t="shared" si="17"/>
        <v>0</v>
      </c>
      <c r="BD77" s="242">
        <f t="shared" si="17"/>
        <v>0</v>
      </c>
      <c r="BE77" s="242">
        <f t="shared" si="17"/>
        <v>0</v>
      </c>
    </row>
    <row r="78" spans="3:57" ht="12.75" customHeight="1">
      <c r="C78" s="277"/>
      <c r="D78" s="416" t="str">
        <f>Bilinguism!Y156</f>
        <v>Speech developed with originality</v>
      </c>
      <c r="E78" s="416"/>
      <c r="F78" s="416"/>
      <c r="G78" s="416"/>
      <c r="H78" s="285"/>
      <c r="I78" s="309"/>
      <c r="J78" s="301"/>
      <c r="K78" s="301"/>
      <c r="L78" s="301"/>
      <c r="M78" s="301"/>
      <c r="N78" s="301"/>
      <c r="O78" s="301"/>
      <c r="P78" s="301"/>
      <c r="Q78" s="301"/>
      <c r="R78" s="301"/>
      <c r="S78" s="301"/>
      <c r="T78" s="301"/>
      <c r="U78" s="301"/>
      <c r="V78" s="301"/>
      <c r="W78" s="301"/>
      <c r="X78" s="301"/>
      <c r="Y78" s="337">
        <f>IF(prmMaxWeight,Parameters!D72,Parameters!F72)</f>
        <v>2</v>
      </c>
      <c r="Z78" s="342">
        <f>Parameters!F72</f>
        <v>2</v>
      </c>
      <c r="AA78" s="481"/>
      <c r="AB78" s="481"/>
      <c r="AC78" s="481"/>
      <c r="AD78" s="481"/>
      <c r="AE78" s="481"/>
      <c r="AF78" s="481"/>
      <c r="AG78" s="481"/>
      <c r="AH78" s="481"/>
      <c r="AI78" s="481"/>
      <c r="AJ78" s="481"/>
      <c r="AK78" s="481"/>
      <c r="AL78" s="481"/>
      <c r="AM78" s="481"/>
      <c r="AN78" s="481"/>
      <c r="AO78" s="481"/>
      <c r="AQ78" s="242">
        <f t="shared" si="17"/>
        <v>0</v>
      </c>
      <c r="AR78" s="242">
        <f t="shared" si="17"/>
        <v>0</v>
      </c>
      <c r="AS78" s="242">
        <f t="shared" si="17"/>
        <v>0</v>
      </c>
      <c r="AT78" s="242">
        <f t="shared" si="17"/>
        <v>0</v>
      </c>
      <c r="AU78" s="242">
        <f t="shared" si="17"/>
        <v>0</v>
      </c>
      <c r="AV78" s="242">
        <f t="shared" si="17"/>
        <v>0</v>
      </c>
      <c r="AW78" s="242">
        <f t="shared" si="17"/>
        <v>0</v>
      </c>
      <c r="AX78" s="242">
        <f t="shared" si="17"/>
        <v>0</v>
      </c>
      <c r="AY78" s="242">
        <f t="shared" si="17"/>
        <v>0</v>
      </c>
      <c r="AZ78" s="242">
        <f t="shared" si="17"/>
        <v>0</v>
      </c>
      <c r="BA78" s="242">
        <f t="shared" si="17"/>
        <v>0</v>
      </c>
      <c r="BB78" s="242">
        <f t="shared" si="17"/>
        <v>0</v>
      </c>
      <c r="BC78" s="242">
        <f t="shared" si="17"/>
        <v>0</v>
      </c>
      <c r="BD78" s="242">
        <f t="shared" si="17"/>
        <v>0</v>
      </c>
      <c r="BE78" s="242">
        <f t="shared" si="17"/>
        <v>0</v>
      </c>
    </row>
    <row r="79" spans="3:57" ht="12.75" customHeight="1">
      <c r="C79" s="277"/>
      <c r="D79" s="416" t="str">
        <f>Bilinguism!Y157</f>
        <v>Proper and effective use of language</v>
      </c>
      <c r="E79" s="416"/>
      <c r="F79" s="416"/>
      <c r="G79" s="416"/>
      <c r="H79" s="285"/>
      <c r="I79" s="309"/>
      <c r="J79" s="301"/>
      <c r="K79" s="301"/>
      <c r="L79" s="301"/>
      <c r="M79" s="301"/>
      <c r="N79" s="301"/>
      <c r="O79" s="301"/>
      <c r="P79" s="301"/>
      <c r="Q79" s="301"/>
      <c r="R79" s="301"/>
      <c r="S79" s="301"/>
      <c r="T79" s="301"/>
      <c r="U79" s="301"/>
      <c r="V79" s="301"/>
      <c r="W79" s="301"/>
      <c r="X79" s="301"/>
      <c r="Y79" s="337">
        <f>IF(prmMaxWeight,Parameters!D73,Parameters!F73)</f>
        <v>2</v>
      </c>
      <c r="Z79" s="342">
        <f>Parameters!F73</f>
        <v>2</v>
      </c>
      <c r="AA79" s="481"/>
      <c r="AB79" s="481"/>
      <c r="AC79" s="481"/>
      <c r="AD79" s="481"/>
      <c r="AE79" s="481"/>
      <c r="AF79" s="481"/>
      <c r="AG79" s="481"/>
      <c r="AH79" s="481"/>
      <c r="AI79" s="481"/>
      <c r="AJ79" s="481"/>
      <c r="AK79" s="481"/>
      <c r="AL79" s="481"/>
      <c r="AM79" s="481"/>
      <c r="AN79" s="481"/>
      <c r="AO79" s="481"/>
      <c r="AQ79" s="242">
        <f t="shared" si="17"/>
        <v>0</v>
      </c>
      <c r="AR79" s="242">
        <f t="shared" si="17"/>
        <v>0</v>
      </c>
      <c r="AS79" s="242">
        <f t="shared" si="17"/>
        <v>0</v>
      </c>
      <c r="AT79" s="242">
        <f t="shared" si="17"/>
        <v>0</v>
      </c>
      <c r="AU79" s="242">
        <f t="shared" si="17"/>
        <v>0</v>
      </c>
      <c r="AV79" s="242">
        <f t="shared" si="17"/>
        <v>0</v>
      </c>
      <c r="AW79" s="242">
        <f t="shared" si="17"/>
        <v>0</v>
      </c>
      <c r="AX79" s="242">
        <f t="shared" si="17"/>
        <v>0</v>
      </c>
      <c r="AY79" s="242">
        <f t="shared" si="17"/>
        <v>0</v>
      </c>
      <c r="AZ79" s="242">
        <f t="shared" si="17"/>
        <v>0</v>
      </c>
      <c r="BA79" s="242">
        <f t="shared" si="17"/>
        <v>0</v>
      </c>
      <c r="BB79" s="242">
        <f t="shared" si="17"/>
        <v>0</v>
      </c>
      <c r="BC79" s="242">
        <f t="shared" si="17"/>
        <v>0</v>
      </c>
      <c r="BD79" s="242">
        <f t="shared" si="17"/>
        <v>0</v>
      </c>
      <c r="BE79" s="242">
        <f t="shared" si="17"/>
        <v>0</v>
      </c>
    </row>
    <row r="80" spans="3:57" ht="12.75" customHeight="1">
      <c r="C80" s="277"/>
      <c r="D80" s="416" t="str">
        <f>Bilinguism!Y158</f>
        <v>Kept to topic</v>
      </c>
      <c r="E80" s="416"/>
      <c r="F80" s="416"/>
      <c r="G80" s="416"/>
      <c r="H80" s="285"/>
      <c r="I80" s="309"/>
      <c r="J80" s="301"/>
      <c r="K80" s="301"/>
      <c r="L80" s="301"/>
      <c r="M80" s="301"/>
      <c r="N80" s="301"/>
      <c r="O80" s="301"/>
      <c r="P80" s="301"/>
      <c r="Q80" s="301"/>
      <c r="R80" s="301"/>
      <c r="S80" s="301"/>
      <c r="T80" s="301"/>
      <c r="U80" s="301"/>
      <c r="V80" s="301"/>
      <c r="W80" s="301"/>
      <c r="X80" s="301"/>
      <c r="Y80" s="337">
        <f>IF(prmMaxWeight,Parameters!D74,Parameters!F74)</f>
        <v>2</v>
      </c>
      <c r="Z80" s="342">
        <f>Parameters!F74</f>
        <v>2</v>
      </c>
      <c r="AA80" s="481"/>
      <c r="AB80" s="481"/>
      <c r="AC80" s="481"/>
      <c r="AD80" s="481"/>
      <c r="AE80" s="481"/>
      <c r="AF80" s="481"/>
      <c r="AG80" s="481"/>
      <c r="AH80" s="481"/>
      <c r="AI80" s="481"/>
      <c r="AJ80" s="481"/>
      <c r="AK80" s="481"/>
      <c r="AL80" s="481"/>
      <c r="AM80" s="481"/>
      <c r="AN80" s="481"/>
      <c r="AO80" s="481"/>
      <c r="AQ80" s="242">
        <f t="shared" si="17"/>
        <v>0</v>
      </c>
      <c r="AR80" s="242">
        <f t="shared" si="17"/>
        <v>0</v>
      </c>
      <c r="AS80" s="242">
        <f t="shared" si="17"/>
        <v>0</v>
      </c>
      <c r="AT80" s="242">
        <f t="shared" si="17"/>
        <v>0</v>
      </c>
      <c r="AU80" s="242">
        <f t="shared" si="17"/>
        <v>0</v>
      </c>
      <c r="AV80" s="242">
        <f t="shared" si="17"/>
        <v>0</v>
      </c>
      <c r="AW80" s="242">
        <f t="shared" si="17"/>
        <v>0</v>
      </c>
      <c r="AX80" s="242">
        <f t="shared" si="17"/>
        <v>0</v>
      </c>
      <c r="AY80" s="242">
        <f t="shared" si="17"/>
        <v>0</v>
      </c>
      <c r="AZ80" s="242">
        <f t="shared" si="17"/>
        <v>0</v>
      </c>
      <c r="BA80" s="242">
        <f t="shared" si="17"/>
        <v>0</v>
      </c>
      <c r="BB80" s="242">
        <f t="shared" si="17"/>
        <v>0</v>
      </c>
      <c r="BC80" s="242">
        <f t="shared" si="17"/>
        <v>0</v>
      </c>
      <c r="BD80" s="242">
        <f t="shared" si="17"/>
        <v>0</v>
      </c>
      <c r="BE80" s="242">
        <f t="shared" si="17"/>
        <v>0</v>
      </c>
    </row>
    <row r="81" spans="3:57" ht="24" customHeight="1">
      <c r="C81" s="277"/>
      <c r="D81" s="418" t="str">
        <f>Bilinguism!Y159</f>
        <v>Correct grammar</v>
      </c>
      <c r="E81" s="418"/>
      <c r="F81" s="418"/>
      <c r="G81" s="418"/>
      <c r="H81" s="279"/>
      <c r="I81" s="310"/>
      <c r="J81" s="300"/>
      <c r="K81" s="300"/>
      <c r="L81" s="300"/>
      <c r="M81" s="300"/>
      <c r="N81" s="300"/>
      <c r="O81" s="300"/>
      <c r="P81" s="300"/>
      <c r="Q81" s="300"/>
      <c r="R81" s="300"/>
      <c r="S81" s="300"/>
      <c r="T81" s="300"/>
      <c r="U81" s="300"/>
      <c r="V81" s="300"/>
      <c r="W81" s="300"/>
      <c r="X81" s="300"/>
      <c r="Y81" s="338">
        <f>IF(prmMaxWeight,Parameters!D75,Parameters!F75)</f>
        <v>1</v>
      </c>
      <c r="Z81" s="341">
        <f>Parameters!F75</f>
        <v>1</v>
      </c>
      <c r="AA81" s="481"/>
      <c r="AB81" s="481"/>
      <c r="AC81" s="481"/>
      <c r="AD81" s="481"/>
      <c r="AE81" s="481"/>
      <c r="AF81" s="481"/>
      <c r="AG81" s="481"/>
      <c r="AH81" s="481"/>
      <c r="AI81" s="481"/>
      <c r="AJ81" s="481"/>
      <c r="AK81" s="481"/>
      <c r="AL81" s="481"/>
      <c r="AM81" s="481"/>
      <c r="AN81" s="481"/>
      <c r="AO81" s="481"/>
      <c r="AQ81" s="242">
        <f t="shared" si="17"/>
        <v>0</v>
      </c>
      <c r="AR81" s="242">
        <f t="shared" si="17"/>
        <v>0</v>
      </c>
      <c r="AS81" s="242">
        <f t="shared" si="17"/>
        <v>0</v>
      </c>
      <c r="AT81" s="242">
        <f t="shared" si="17"/>
        <v>0</v>
      </c>
      <c r="AU81" s="242">
        <f t="shared" si="17"/>
        <v>0</v>
      </c>
      <c r="AV81" s="242">
        <f t="shared" si="17"/>
        <v>0</v>
      </c>
      <c r="AW81" s="242">
        <f t="shared" si="17"/>
        <v>0</v>
      </c>
      <c r="AX81" s="242">
        <f t="shared" si="17"/>
        <v>0</v>
      </c>
      <c r="AY81" s="242">
        <f t="shared" si="17"/>
        <v>0</v>
      </c>
      <c r="AZ81" s="242">
        <f t="shared" si="17"/>
        <v>0</v>
      </c>
      <c r="BA81" s="242">
        <f t="shared" si="17"/>
        <v>0</v>
      </c>
      <c r="BB81" s="242">
        <f t="shared" si="17"/>
        <v>0</v>
      </c>
      <c r="BC81" s="242">
        <f t="shared" si="17"/>
        <v>0</v>
      </c>
      <c r="BD81" s="242">
        <f t="shared" si="17"/>
        <v>0</v>
      </c>
      <c r="BE81" s="242">
        <f t="shared" si="17"/>
        <v>0</v>
      </c>
    </row>
    <row r="82" spans="3:41" ht="6" customHeight="1">
      <c r="C82" s="280"/>
      <c r="D82" s="281"/>
      <c r="E82" s="282"/>
      <c r="F82" s="274"/>
      <c r="G82" s="274"/>
      <c r="H82" s="274"/>
      <c r="I82" s="274"/>
      <c r="J82" s="275"/>
      <c r="K82" s="275"/>
      <c r="L82" s="275"/>
      <c r="M82" s="275"/>
      <c r="N82" s="275"/>
      <c r="O82" s="275"/>
      <c r="P82" s="275"/>
      <c r="Q82" s="275"/>
      <c r="R82" s="275"/>
      <c r="S82" s="275"/>
      <c r="T82" s="275"/>
      <c r="U82" s="275"/>
      <c r="V82" s="275"/>
      <c r="W82" s="275"/>
      <c r="X82" s="275"/>
      <c r="Y82" s="282"/>
      <c r="Z82" s="357"/>
      <c r="AA82" s="283"/>
      <c r="AB82" s="283"/>
      <c r="AC82" s="283"/>
      <c r="AD82" s="283"/>
      <c r="AE82" s="283"/>
      <c r="AF82" s="283"/>
      <c r="AG82" s="283"/>
      <c r="AH82" s="283"/>
      <c r="AI82" s="283"/>
      <c r="AJ82" s="283"/>
      <c r="AK82" s="283"/>
      <c r="AL82" s="283"/>
      <c r="AM82" s="283"/>
      <c r="AN82" s="283"/>
      <c r="AO82" s="283"/>
    </row>
    <row r="83" spans="3:41" ht="16.5" customHeight="1">
      <c r="C83" s="484" t="str">
        <f>Bilinguism!Y160</f>
        <v>Conclusion</v>
      </c>
      <c r="D83" s="419"/>
      <c r="E83" s="419"/>
      <c r="F83" s="419"/>
      <c r="G83" s="419"/>
      <c r="H83" s="268"/>
      <c r="I83" s="268"/>
      <c r="J83" s="269">
        <f aca="true" t="shared" si="19" ref="J83:Z83">SUBTOTAL(9,J85:J87)</f>
        <v>0</v>
      </c>
      <c r="K83" s="269">
        <f t="shared" si="19"/>
        <v>0</v>
      </c>
      <c r="L83" s="269">
        <f t="shared" si="19"/>
        <v>0</v>
      </c>
      <c r="M83" s="269">
        <f t="shared" si="19"/>
        <v>0</v>
      </c>
      <c r="N83" s="269">
        <f t="shared" si="19"/>
        <v>0</v>
      </c>
      <c r="O83" s="269">
        <f t="shared" si="19"/>
        <v>0</v>
      </c>
      <c r="P83" s="269">
        <f t="shared" si="19"/>
        <v>0</v>
      </c>
      <c r="Q83" s="269">
        <f t="shared" si="19"/>
        <v>0</v>
      </c>
      <c r="R83" s="269">
        <f t="shared" si="19"/>
        <v>0</v>
      </c>
      <c r="S83" s="269">
        <f t="shared" si="19"/>
        <v>0</v>
      </c>
      <c r="T83" s="269">
        <f t="shared" si="19"/>
        <v>0</v>
      </c>
      <c r="U83" s="269">
        <f t="shared" si="19"/>
        <v>0</v>
      </c>
      <c r="V83" s="269">
        <f t="shared" si="19"/>
        <v>0</v>
      </c>
      <c r="W83" s="269">
        <f t="shared" si="19"/>
        <v>0</v>
      </c>
      <c r="X83" s="269">
        <f t="shared" si="19"/>
        <v>0</v>
      </c>
      <c r="Y83" s="270">
        <f t="shared" si="19"/>
        <v>3</v>
      </c>
      <c r="Z83" s="355">
        <f t="shared" si="19"/>
        <v>3</v>
      </c>
      <c r="AA83" s="271"/>
      <c r="AB83" s="271"/>
      <c r="AC83" s="271"/>
      <c r="AD83" s="271"/>
      <c r="AE83" s="271"/>
      <c r="AF83" s="271"/>
      <c r="AG83" s="271"/>
      <c r="AH83" s="271"/>
      <c r="AI83" s="271"/>
      <c r="AJ83" s="271"/>
      <c r="AK83" s="271"/>
      <c r="AL83" s="271"/>
      <c r="AM83" s="271"/>
      <c r="AN83" s="271"/>
      <c r="AO83" s="271"/>
    </row>
    <row r="84" spans="3:41" ht="6" customHeight="1">
      <c r="C84" s="280"/>
      <c r="D84" s="281"/>
      <c r="E84" s="282"/>
      <c r="F84" s="274"/>
      <c r="G84" s="274"/>
      <c r="H84" s="274"/>
      <c r="I84" s="274"/>
      <c r="J84" s="275"/>
      <c r="K84" s="275"/>
      <c r="L84" s="275"/>
      <c r="M84" s="275"/>
      <c r="N84" s="275"/>
      <c r="O84" s="275"/>
      <c r="P84" s="275"/>
      <c r="Q84" s="275"/>
      <c r="R84" s="275"/>
      <c r="S84" s="275"/>
      <c r="T84" s="275"/>
      <c r="U84" s="275"/>
      <c r="V84" s="275"/>
      <c r="W84" s="275"/>
      <c r="X84" s="275"/>
      <c r="Y84" s="282"/>
      <c r="Z84" s="357"/>
      <c r="AA84" s="276"/>
      <c r="AB84" s="276"/>
      <c r="AC84" s="276"/>
      <c r="AD84" s="276"/>
      <c r="AE84" s="276"/>
      <c r="AF84" s="276"/>
      <c r="AG84" s="276"/>
      <c r="AH84" s="276"/>
      <c r="AI84" s="276"/>
      <c r="AJ84" s="276"/>
      <c r="AK84" s="276"/>
      <c r="AL84" s="276"/>
      <c r="AM84" s="276"/>
      <c r="AN84" s="276"/>
      <c r="AO84" s="276"/>
    </row>
    <row r="85" spans="3:57" ht="15" customHeight="1">
      <c r="C85" s="277"/>
      <c r="D85" s="415" t="str">
        <f>Bilinguism!Y161</f>
        <v>Left audience with an appreciation of topic</v>
      </c>
      <c r="E85" s="415"/>
      <c r="F85" s="415"/>
      <c r="G85" s="415"/>
      <c r="H85" s="278"/>
      <c r="I85" s="278"/>
      <c r="J85" s="299"/>
      <c r="K85" s="299"/>
      <c r="L85" s="299"/>
      <c r="M85" s="299"/>
      <c r="N85" s="299"/>
      <c r="O85" s="299"/>
      <c r="P85" s="299"/>
      <c r="Q85" s="299"/>
      <c r="R85" s="299"/>
      <c r="S85" s="299"/>
      <c r="T85" s="299"/>
      <c r="U85" s="299"/>
      <c r="V85" s="299"/>
      <c r="W85" s="299"/>
      <c r="X85" s="299"/>
      <c r="Y85" s="337">
        <f>IF(prmMaxWeight,Parameters!D77,Parameters!F77)</f>
        <v>1</v>
      </c>
      <c r="Z85" s="340">
        <f>Parameters!F77</f>
        <v>1</v>
      </c>
      <c r="AA85" s="481"/>
      <c r="AB85" s="481"/>
      <c r="AC85" s="481"/>
      <c r="AD85" s="481"/>
      <c r="AE85" s="481"/>
      <c r="AF85" s="481"/>
      <c r="AG85" s="481"/>
      <c r="AH85" s="481"/>
      <c r="AI85" s="481"/>
      <c r="AJ85" s="481"/>
      <c r="AK85" s="481"/>
      <c r="AL85" s="481"/>
      <c r="AM85" s="481"/>
      <c r="AN85" s="481"/>
      <c r="AO85" s="481"/>
      <c r="AQ85" s="242">
        <f t="shared" si="17"/>
        <v>0</v>
      </c>
      <c r="AR85" s="242">
        <f t="shared" si="17"/>
        <v>0</v>
      </c>
      <c r="AS85" s="242">
        <f t="shared" si="17"/>
        <v>0</v>
      </c>
      <c r="AT85" s="242">
        <f t="shared" si="17"/>
        <v>0</v>
      </c>
      <c r="AU85" s="242">
        <f t="shared" si="17"/>
        <v>0</v>
      </c>
      <c r="AV85" s="242">
        <f t="shared" si="17"/>
        <v>0</v>
      </c>
      <c r="AW85" s="242">
        <f t="shared" si="17"/>
        <v>0</v>
      </c>
      <c r="AX85" s="242">
        <f t="shared" si="17"/>
        <v>0</v>
      </c>
      <c r="AY85" s="242">
        <f t="shared" si="17"/>
        <v>0</v>
      </c>
      <c r="AZ85" s="242">
        <f t="shared" si="17"/>
        <v>0</v>
      </c>
      <c r="BA85" s="242">
        <f t="shared" si="17"/>
        <v>0</v>
      </c>
      <c r="BB85" s="242">
        <f t="shared" si="17"/>
        <v>0</v>
      </c>
      <c r="BC85" s="242">
        <f t="shared" si="17"/>
        <v>0</v>
      </c>
      <c r="BD85" s="242">
        <f t="shared" si="17"/>
        <v>0</v>
      </c>
      <c r="BE85" s="242">
        <f t="shared" si="17"/>
        <v>0</v>
      </c>
    </row>
    <row r="86" spans="3:57" ht="12.75" customHeight="1">
      <c r="C86" s="277"/>
      <c r="D86" s="415" t="str">
        <f>Bilinguism!Y162</f>
        <v>Sums up material</v>
      </c>
      <c r="E86" s="415"/>
      <c r="F86" s="415"/>
      <c r="G86" s="415"/>
      <c r="H86" s="285"/>
      <c r="I86" s="285"/>
      <c r="J86" s="301"/>
      <c r="K86" s="301"/>
      <c r="L86" s="301"/>
      <c r="M86" s="301"/>
      <c r="N86" s="301"/>
      <c r="O86" s="301"/>
      <c r="P86" s="301"/>
      <c r="Q86" s="301"/>
      <c r="R86" s="301"/>
      <c r="S86" s="301"/>
      <c r="T86" s="301"/>
      <c r="U86" s="301"/>
      <c r="V86" s="301"/>
      <c r="W86" s="301"/>
      <c r="X86" s="301"/>
      <c r="Y86" s="337">
        <f>IF(prmMaxWeight,Parameters!D78,Parameters!F78)</f>
        <v>1</v>
      </c>
      <c r="Z86" s="342">
        <f>Parameters!F78</f>
        <v>1</v>
      </c>
      <c r="AA86" s="481"/>
      <c r="AB86" s="481"/>
      <c r="AC86" s="481"/>
      <c r="AD86" s="481"/>
      <c r="AE86" s="481"/>
      <c r="AF86" s="481"/>
      <c r="AG86" s="481"/>
      <c r="AH86" s="481"/>
      <c r="AI86" s="481"/>
      <c r="AJ86" s="481"/>
      <c r="AK86" s="481"/>
      <c r="AL86" s="481"/>
      <c r="AM86" s="481"/>
      <c r="AN86" s="481"/>
      <c r="AO86" s="481"/>
      <c r="AQ86" s="242">
        <f t="shared" si="17"/>
        <v>0</v>
      </c>
      <c r="AR86" s="242">
        <f t="shared" si="17"/>
        <v>0</v>
      </c>
      <c r="AS86" s="242">
        <f t="shared" si="17"/>
        <v>0</v>
      </c>
      <c r="AT86" s="242">
        <f t="shared" si="17"/>
        <v>0</v>
      </c>
      <c r="AU86" s="242">
        <f t="shared" si="17"/>
        <v>0</v>
      </c>
      <c r="AV86" s="242">
        <f t="shared" si="17"/>
        <v>0</v>
      </c>
      <c r="AW86" s="242">
        <f t="shared" si="17"/>
        <v>0</v>
      </c>
      <c r="AX86" s="242">
        <f t="shared" si="17"/>
        <v>0</v>
      </c>
      <c r="AY86" s="242">
        <f t="shared" si="17"/>
        <v>0</v>
      </c>
      <c r="AZ86" s="242">
        <f t="shared" si="17"/>
        <v>0</v>
      </c>
      <c r="BA86" s="242">
        <f t="shared" si="17"/>
        <v>0</v>
      </c>
      <c r="BB86" s="242">
        <f t="shared" si="17"/>
        <v>0</v>
      </c>
      <c r="BC86" s="242">
        <f t="shared" si="17"/>
        <v>0</v>
      </c>
      <c r="BD86" s="242">
        <f t="shared" si="17"/>
        <v>0</v>
      </c>
      <c r="BE86" s="242">
        <f t="shared" si="17"/>
        <v>0</v>
      </c>
    </row>
    <row r="87" spans="3:57" ht="12.75" customHeight="1">
      <c r="C87" s="277"/>
      <c r="D87" s="418" t="str">
        <f>Bilinguism!Y163</f>
        <v>Logical: a capsule of what has been said</v>
      </c>
      <c r="E87" s="418"/>
      <c r="F87" s="418"/>
      <c r="G87" s="418"/>
      <c r="H87" s="279"/>
      <c r="I87" s="279"/>
      <c r="J87" s="300"/>
      <c r="K87" s="300"/>
      <c r="L87" s="300"/>
      <c r="M87" s="300"/>
      <c r="N87" s="300"/>
      <c r="O87" s="300"/>
      <c r="P87" s="300"/>
      <c r="Q87" s="300"/>
      <c r="R87" s="300"/>
      <c r="S87" s="300"/>
      <c r="T87" s="300"/>
      <c r="U87" s="300"/>
      <c r="V87" s="300"/>
      <c r="W87" s="300"/>
      <c r="X87" s="300"/>
      <c r="Y87" s="338">
        <f>IF(prmMaxWeight,Parameters!D79,Parameters!F79)</f>
        <v>1</v>
      </c>
      <c r="Z87" s="341">
        <f>Parameters!F79</f>
        <v>1</v>
      </c>
      <c r="AA87" s="481"/>
      <c r="AB87" s="481"/>
      <c r="AC87" s="481"/>
      <c r="AD87" s="481"/>
      <c r="AE87" s="481"/>
      <c r="AF87" s="481"/>
      <c r="AG87" s="481"/>
      <c r="AH87" s="481"/>
      <c r="AI87" s="481"/>
      <c r="AJ87" s="481"/>
      <c r="AK87" s="481"/>
      <c r="AL87" s="481"/>
      <c r="AM87" s="481"/>
      <c r="AN87" s="481"/>
      <c r="AO87" s="481"/>
      <c r="AQ87" s="242">
        <f t="shared" si="17"/>
        <v>0</v>
      </c>
      <c r="AR87" s="242">
        <f t="shared" si="17"/>
        <v>0</v>
      </c>
      <c r="AS87" s="242">
        <f t="shared" si="17"/>
        <v>0</v>
      </c>
      <c r="AT87" s="242">
        <f t="shared" si="17"/>
        <v>0</v>
      </c>
      <c r="AU87" s="242">
        <f t="shared" si="17"/>
        <v>0</v>
      </c>
      <c r="AV87" s="242">
        <f t="shared" si="17"/>
        <v>0</v>
      </c>
      <c r="AW87" s="242">
        <f t="shared" si="17"/>
        <v>0</v>
      </c>
      <c r="AX87" s="242">
        <f t="shared" si="17"/>
        <v>0</v>
      </c>
      <c r="AY87" s="242">
        <f t="shared" si="17"/>
        <v>0</v>
      </c>
      <c r="AZ87" s="242">
        <f t="shared" si="17"/>
        <v>0</v>
      </c>
      <c r="BA87" s="242">
        <f t="shared" si="17"/>
        <v>0</v>
      </c>
      <c r="BB87" s="242">
        <f t="shared" si="17"/>
        <v>0</v>
      </c>
      <c r="BC87" s="242">
        <f t="shared" si="17"/>
        <v>0</v>
      </c>
      <c r="BD87" s="242">
        <f t="shared" si="17"/>
        <v>0</v>
      </c>
      <c r="BE87" s="242">
        <f t="shared" si="17"/>
        <v>0</v>
      </c>
    </row>
    <row r="88" spans="3:41" ht="6" customHeight="1">
      <c r="C88" s="280"/>
      <c r="D88" s="281"/>
      <c r="E88" s="282"/>
      <c r="F88" s="274"/>
      <c r="G88" s="274"/>
      <c r="H88" s="274"/>
      <c r="I88" s="274"/>
      <c r="J88" s="307"/>
      <c r="K88" s="307"/>
      <c r="L88" s="307"/>
      <c r="M88" s="307"/>
      <c r="N88" s="307"/>
      <c r="O88" s="307"/>
      <c r="P88" s="307"/>
      <c r="Q88" s="307"/>
      <c r="R88" s="307"/>
      <c r="S88" s="307"/>
      <c r="T88" s="307"/>
      <c r="U88" s="307"/>
      <c r="V88" s="307"/>
      <c r="W88" s="307"/>
      <c r="X88" s="307"/>
      <c r="Y88" s="286"/>
      <c r="Z88" s="357"/>
      <c r="AA88" s="296"/>
      <c r="AB88" s="296"/>
      <c r="AC88" s="296"/>
      <c r="AD88" s="296"/>
      <c r="AE88" s="296"/>
      <c r="AF88" s="296"/>
      <c r="AG88" s="296"/>
      <c r="AH88" s="296"/>
      <c r="AI88" s="296"/>
      <c r="AJ88" s="296"/>
      <c r="AK88" s="296"/>
      <c r="AL88" s="296"/>
      <c r="AM88" s="296"/>
      <c r="AN88" s="296"/>
      <c r="AO88" s="296"/>
    </row>
    <row r="89" spans="3:41" ht="16.5" customHeight="1">
      <c r="C89" s="484" t="str">
        <f>Bilinguism!Y164</f>
        <v>Delivery and Style</v>
      </c>
      <c r="D89" s="419"/>
      <c r="E89" s="419"/>
      <c r="F89" s="419"/>
      <c r="G89" s="419"/>
      <c r="H89" s="268"/>
      <c r="I89" s="268"/>
      <c r="J89" s="269">
        <f aca="true" t="shared" si="20" ref="J89:Z89">SUBTOTAL(9,J91:J93)</f>
        <v>0</v>
      </c>
      <c r="K89" s="269">
        <f t="shared" si="20"/>
        <v>0</v>
      </c>
      <c r="L89" s="269">
        <f t="shared" si="20"/>
        <v>0</v>
      </c>
      <c r="M89" s="269">
        <f t="shared" si="20"/>
        <v>0</v>
      </c>
      <c r="N89" s="269">
        <f t="shared" si="20"/>
        <v>0</v>
      </c>
      <c r="O89" s="269">
        <f t="shared" si="20"/>
        <v>0</v>
      </c>
      <c r="P89" s="269">
        <f t="shared" si="20"/>
        <v>0</v>
      </c>
      <c r="Q89" s="269">
        <f t="shared" si="20"/>
        <v>0</v>
      </c>
      <c r="R89" s="269">
        <f t="shared" si="20"/>
        <v>0</v>
      </c>
      <c r="S89" s="269">
        <f t="shared" si="20"/>
        <v>0</v>
      </c>
      <c r="T89" s="269">
        <f t="shared" si="20"/>
        <v>0</v>
      </c>
      <c r="U89" s="269">
        <f t="shared" si="20"/>
        <v>0</v>
      </c>
      <c r="V89" s="269">
        <f t="shared" si="20"/>
        <v>0</v>
      </c>
      <c r="W89" s="269">
        <f t="shared" si="20"/>
        <v>0</v>
      </c>
      <c r="X89" s="269">
        <f t="shared" si="20"/>
        <v>0</v>
      </c>
      <c r="Y89" s="270">
        <f t="shared" si="20"/>
        <v>9</v>
      </c>
      <c r="Z89" s="355">
        <f t="shared" si="20"/>
        <v>9</v>
      </c>
      <c r="AA89" s="271"/>
      <c r="AB89" s="271"/>
      <c r="AC89" s="271"/>
      <c r="AD89" s="271"/>
      <c r="AE89" s="271"/>
      <c r="AF89" s="271"/>
      <c r="AG89" s="271"/>
      <c r="AH89" s="271"/>
      <c r="AI89" s="271"/>
      <c r="AJ89" s="271"/>
      <c r="AK89" s="271"/>
      <c r="AL89" s="271"/>
      <c r="AM89" s="271"/>
      <c r="AN89" s="271"/>
      <c r="AO89" s="271"/>
    </row>
    <row r="90" spans="3:41" ht="6" customHeight="1">
      <c r="C90" s="273"/>
      <c r="D90" s="284"/>
      <c r="E90" s="274"/>
      <c r="F90" s="274"/>
      <c r="G90" s="274"/>
      <c r="H90" s="274"/>
      <c r="I90" s="274"/>
      <c r="J90" s="275"/>
      <c r="K90" s="275"/>
      <c r="L90" s="275"/>
      <c r="M90" s="275"/>
      <c r="N90" s="275"/>
      <c r="O90" s="275"/>
      <c r="P90" s="275"/>
      <c r="Q90" s="275"/>
      <c r="R90" s="275"/>
      <c r="S90" s="275"/>
      <c r="T90" s="275"/>
      <c r="U90" s="275"/>
      <c r="V90" s="275"/>
      <c r="W90" s="275"/>
      <c r="X90" s="275"/>
      <c r="Y90" s="274"/>
      <c r="Z90" s="358"/>
      <c r="AA90" s="276"/>
      <c r="AB90" s="276"/>
      <c r="AC90" s="276"/>
      <c r="AD90" s="276"/>
      <c r="AE90" s="276"/>
      <c r="AF90" s="276"/>
      <c r="AG90" s="276"/>
      <c r="AH90" s="276"/>
      <c r="AI90" s="276"/>
      <c r="AJ90" s="276"/>
      <c r="AK90" s="276"/>
      <c r="AL90" s="276"/>
      <c r="AM90" s="276"/>
      <c r="AN90" s="276"/>
      <c r="AO90" s="276"/>
    </row>
    <row r="91" spans="3:57" ht="25.5" customHeight="1">
      <c r="C91" s="277"/>
      <c r="D91" s="415" t="str">
        <f>Bilinguism!Y165</f>
        <v>Spoke to audience with enthusiasm, confidence and eye contact</v>
      </c>
      <c r="E91" s="415"/>
      <c r="F91" s="415"/>
      <c r="G91" s="415"/>
      <c r="H91" s="278"/>
      <c r="I91" s="278"/>
      <c r="J91" s="299"/>
      <c r="K91" s="299"/>
      <c r="L91" s="299"/>
      <c r="M91" s="299"/>
      <c r="N91" s="299"/>
      <c r="O91" s="299"/>
      <c r="P91" s="299"/>
      <c r="Q91" s="299"/>
      <c r="R91" s="299"/>
      <c r="S91" s="299"/>
      <c r="T91" s="299"/>
      <c r="U91" s="299"/>
      <c r="V91" s="299"/>
      <c r="W91" s="299"/>
      <c r="X91" s="299"/>
      <c r="Y91" s="337">
        <f>IF(prmMaxWeight,Parameters!D81,Parameters!F81)</f>
        <v>3</v>
      </c>
      <c r="Z91" s="340">
        <f>Parameters!F81</f>
        <v>3</v>
      </c>
      <c r="AA91" s="481"/>
      <c r="AB91" s="481"/>
      <c r="AC91" s="481"/>
      <c r="AD91" s="481"/>
      <c r="AE91" s="481"/>
      <c r="AF91" s="481"/>
      <c r="AG91" s="481"/>
      <c r="AH91" s="481"/>
      <c r="AI91" s="481"/>
      <c r="AJ91" s="481"/>
      <c r="AK91" s="481"/>
      <c r="AL91" s="481"/>
      <c r="AM91" s="481"/>
      <c r="AN91" s="481"/>
      <c r="AO91" s="481"/>
      <c r="AQ91" s="242">
        <f t="shared" si="17"/>
        <v>0</v>
      </c>
      <c r="AR91" s="242">
        <f t="shared" si="17"/>
        <v>0</v>
      </c>
      <c r="AS91" s="242">
        <f t="shared" si="17"/>
        <v>0</v>
      </c>
      <c r="AT91" s="242">
        <f t="shared" si="17"/>
        <v>0</v>
      </c>
      <c r="AU91" s="242">
        <f t="shared" si="17"/>
        <v>0</v>
      </c>
      <c r="AV91" s="242">
        <f t="shared" si="17"/>
        <v>0</v>
      </c>
      <c r="AW91" s="242">
        <f t="shared" si="17"/>
        <v>0</v>
      </c>
      <c r="AX91" s="242">
        <f t="shared" si="17"/>
        <v>0</v>
      </c>
      <c r="AY91" s="242">
        <f t="shared" si="17"/>
        <v>0</v>
      </c>
      <c r="AZ91" s="242">
        <f t="shared" si="17"/>
        <v>0</v>
      </c>
      <c r="BA91" s="242">
        <f t="shared" si="17"/>
        <v>0</v>
      </c>
      <c r="BB91" s="242">
        <f t="shared" si="17"/>
        <v>0</v>
      </c>
      <c r="BC91" s="242">
        <f t="shared" si="17"/>
        <v>0</v>
      </c>
      <c r="BD91" s="242">
        <f t="shared" si="17"/>
        <v>0</v>
      </c>
      <c r="BE91" s="242">
        <f t="shared" si="17"/>
        <v>0</v>
      </c>
    </row>
    <row r="92" spans="3:57" ht="12.75" customHeight="1">
      <c r="C92" s="277"/>
      <c r="D92" s="416" t="str">
        <f>Bilinguism!Y166</f>
        <v>Rate of delivery</v>
      </c>
      <c r="E92" s="416"/>
      <c r="F92" s="416"/>
      <c r="G92" s="416"/>
      <c r="H92" s="285"/>
      <c r="I92" s="285"/>
      <c r="J92" s="301"/>
      <c r="K92" s="301"/>
      <c r="L92" s="301"/>
      <c r="M92" s="301"/>
      <c r="N92" s="301"/>
      <c r="O92" s="301"/>
      <c r="P92" s="301"/>
      <c r="Q92" s="301"/>
      <c r="R92" s="301"/>
      <c r="S92" s="301"/>
      <c r="T92" s="301"/>
      <c r="U92" s="301"/>
      <c r="V92" s="301"/>
      <c r="W92" s="301"/>
      <c r="X92" s="301"/>
      <c r="Y92" s="337">
        <f>IF(prmMaxWeight,Parameters!D82,Parameters!F82)</f>
        <v>3</v>
      </c>
      <c r="Z92" s="342">
        <f>Parameters!F82</f>
        <v>3</v>
      </c>
      <c r="AA92" s="481"/>
      <c r="AB92" s="481"/>
      <c r="AC92" s="481"/>
      <c r="AD92" s="481"/>
      <c r="AE92" s="481"/>
      <c r="AF92" s="481"/>
      <c r="AG92" s="481"/>
      <c r="AH92" s="481"/>
      <c r="AI92" s="481"/>
      <c r="AJ92" s="481"/>
      <c r="AK92" s="481"/>
      <c r="AL92" s="481"/>
      <c r="AM92" s="481"/>
      <c r="AN92" s="481"/>
      <c r="AO92" s="481"/>
      <c r="AQ92" s="242">
        <f t="shared" si="17"/>
        <v>0</v>
      </c>
      <c r="AR92" s="242">
        <f t="shared" si="17"/>
        <v>0</v>
      </c>
      <c r="AS92" s="242">
        <f t="shared" si="17"/>
        <v>0</v>
      </c>
      <c r="AT92" s="242">
        <f t="shared" si="17"/>
        <v>0</v>
      </c>
      <c r="AU92" s="242">
        <f t="shared" si="17"/>
        <v>0</v>
      </c>
      <c r="AV92" s="242">
        <f t="shared" si="17"/>
        <v>0</v>
      </c>
      <c r="AW92" s="242">
        <f t="shared" si="17"/>
        <v>0</v>
      </c>
      <c r="AX92" s="242">
        <f t="shared" si="17"/>
        <v>0</v>
      </c>
      <c r="AY92" s="242">
        <f t="shared" si="17"/>
        <v>0</v>
      </c>
      <c r="AZ92" s="242">
        <f t="shared" si="17"/>
        <v>0</v>
      </c>
      <c r="BA92" s="242">
        <f t="shared" si="17"/>
        <v>0</v>
      </c>
      <c r="BB92" s="242">
        <f t="shared" si="17"/>
        <v>0</v>
      </c>
      <c r="BC92" s="242">
        <f t="shared" si="17"/>
        <v>0</v>
      </c>
      <c r="BD92" s="242">
        <f t="shared" si="17"/>
        <v>0</v>
      </c>
      <c r="BE92" s="242">
        <f t="shared" si="17"/>
        <v>0</v>
      </c>
    </row>
    <row r="93" spans="3:57" ht="25.5" customHeight="1">
      <c r="C93" s="277"/>
      <c r="D93" s="418" t="str">
        <f>Bilinguism!Y167</f>
        <v>Proper stance, audible, correct pronunciation &amp; enunciation</v>
      </c>
      <c r="E93" s="418"/>
      <c r="F93" s="418"/>
      <c r="G93" s="418"/>
      <c r="H93" s="279"/>
      <c r="I93" s="279"/>
      <c r="J93" s="300"/>
      <c r="K93" s="300"/>
      <c r="L93" s="300"/>
      <c r="M93" s="300"/>
      <c r="N93" s="300"/>
      <c r="O93" s="300"/>
      <c r="P93" s="300"/>
      <c r="Q93" s="300"/>
      <c r="R93" s="300"/>
      <c r="S93" s="300"/>
      <c r="T93" s="300"/>
      <c r="U93" s="300"/>
      <c r="V93" s="300"/>
      <c r="W93" s="300"/>
      <c r="X93" s="300"/>
      <c r="Y93" s="338">
        <f>IF(prmMaxWeight,Parameters!D83,Parameters!F83)</f>
        <v>3</v>
      </c>
      <c r="Z93" s="341">
        <f>Parameters!F83</f>
        <v>3</v>
      </c>
      <c r="AA93" s="481"/>
      <c r="AB93" s="481"/>
      <c r="AC93" s="481"/>
      <c r="AD93" s="481"/>
      <c r="AE93" s="481"/>
      <c r="AF93" s="481"/>
      <c r="AG93" s="481"/>
      <c r="AH93" s="481"/>
      <c r="AI93" s="481"/>
      <c r="AJ93" s="481"/>
      <c r="AK93" s="481"/>
      <c r="AL93" s="481"/>
      <c r="AM93" s="481"/>
      <c r="AN93" s="481"/>
      <c r="AO93" s="481"/>
      <c r="AQ93" s="242">
        <f t="shared" si="17"/>
        <v>0</v>
      </c>
      <c r="AR93" s="242">
        <f t="shared" si="17"/>
        <v>0</v>
      </c>
      <c r="AS93" s="242">
        <f t="shared" si="17"/>
        <v>0</v>
      </c>
      <c r="AT93" s="242">
        <f t="shared" si="17"/>
        <v>0</v>
      </c>
      <c r="AU93" s="242">
        <f t="shared" si="17"/>
        <v>0</v>
      </c>
      <c r="AV93" s="242">
        <f t="shared" si="17"/>
        <v>0</v>
      </c>
      <c r="AW93" s="242">
        <f t="shared" si="17"/>
        <v>0</v>
      </c>
      <c r="AX93" s="242">
        <f t="shared" si="17"/>
        <v>0</v>
      </c>
      <c r="AY93" s="242">
        <f t="shared" si="17"/>
        <v>0</v>
      </c>
      <c r="AZ93" s="242">
        <f t="shared" si="17"/>
        <v>0</v>
      </c>
      <c r="BA93" s="242">
        <f t="shared" si="17"/>
        <v>0</v>
      </c>
      <c r="BB93" s="242">
        <f t="shared" si="17"/>
        <v>0</v>
      </c>
      <c r="BC93" s="242">
        <f t="shared" si="17"/>
        <v>0</v>
      </c>
      <c r="BD93" s="242">
        <f t="shared" si="17"/>
        <v>0</v>
      </c>
      <c r="BE93" s="242">
        <f t="shared" si="17"/>
        <v>0</v>
      </c>
    </row>
    <row r="94" spans="3:41" ht="6" customHeight="1">
      <c r="C94" s="280"/>
      <c r="D94" s="282"/>
      <c r="E94" s="282"/>
      <c r="F94" s="274"/>
      <c r="G94" s="274"/>
      <c r="H94" s="274"/>
      <c r="I94" s="274"/>
      <c r="J94" s="275"/>
      <c r="K94" s="275"/>
      <c r="L94" s="275"/>
      <c r="M94" s="275"/>
      <c r="N94" s="275"/>
      <c r="O94" s="275"/>
      <c r="P94" s="275"/>
      <c r="Q94" s="275"/>
      <c r="R94" s="275"/>
      <c r="S94" s="275"/>
      <c r="T94" s="275"/>
      <c r="U94" s="275"/>
      <c r="V94" s="275"/>
      <c r="W94" s="275"/>
      <c r="X94" s="275"/>
      <c r="Y94" s="274"/>
      <c r="Z94" s="356"/>
      <c r="AA94" s="276"/>
      <c r="AB94" s="276"/>
      <c r="AC94" s="276"/>
      <c r="AD94" s="276"/>
      <c r="AE94" s="276"/>
      <c r="AF94" s="276"/>
      <c r="AG94" s="276"/>
      <c r="AH94" s="276"/>
      <c r="AI94" s="276"/>
      <c r="AJ94" s="276"/>
      <c r="AK94" s="276"/>
      <c r="AL94" s="276"/>
      <c r="AM94" s="276"/>
      <c r="AN94" s="276"/>
      <c r="AO94" s="276"/>
    </row>
    <row r="95" spans="3:41" ht="15.75" customHeight="1">
      <c r="C95" s="485" t="str">
        <f>Bilinguism!Y125</f>
        <v>Score</v>
      </c>
      <c r="D95" s="421"/>
      <c r="E95" s="421"/>
      <c r="F95" s="421"/>
      <c r="G95" s="421"/>
      <c r="H95" s="421"/>
      <c r="I95" s="287"/>
      <c r="J95" s="288">
        <f aca="true" t="shared" si="21" ref="J95:Z95">SUBTOTAL(9,J69:J93)</f>
        <v>0</v>
      </c>
      <c r="K95" s="288">
        <f t="shared" si="21"/>
        <v>0</v>
      </c>
      <c r="L95" s="288">
        <f t="shared" si="21"/>
        <v>0</v>
      </c>
      <c r="M95" s="288">
        <f t="shared" si="21"/>
        <v>0</v>
      </c>
      <c r="N95" s="288">
        <f t="shared" si="21"/>
        <v>0</v>
      </c>
      <c r="O95" s="288">
        <f t="shared" si="21"/>
        <v>0</v>
      </c>
      <c r="P95" s="288">
        <f t="shared" si="21"/>
        <v>0</v>
      </c>
      <c r="Q95" s="288">
        <f t="shared" si="21"/>
        <v>0</v>
      </c>
      <c r="R95" s="288">
        <f t="shared" si="21"/>
        <v>0</v>
      </c>
      <c r="S95" s="288">
        <f t="shared" si="21"/>
        <v>0</v>
      </c>
      <c r="T95" s="288">
        <f t="shared" si="21"/>
        <v>0</v>
      </c>
      <c r="U95" s="288">
        <f t="shared" si="21"/>
        <v>0</v>
      </c>
      <c r="V95" s="288">
        <f t="shared" si="21"/>
        <v>0</v>
      </c>
      <c r="W95" s="288">
        <f t="shared" si="21"/>
        <v>0</v>
      </c>
      <c r="X95" s="288">
        <f t="shared" si="21"/>
        <v>0</v>
      </c>
      <c r="Y95" s="365">
        <f t="shared" si="21"/>
        <v>24</v>
      </c>
      <c r="Z95" s="366">
        <f t="shared" si="21"/>
        <v>24</v>
      </c>
      <c r="AA95" s="289"/>
      <c r="AB95" s="289"/>
      <c r="AC95" s="289"/>
      <c r="AD95" s="289"/>
      <c r="AE95" s="289"/>
      <c r="AF95" s="289"/>
      <c r="AG95" s="289"/>
      <c r="AH95" s="289"/>
      <c r="AI95" s="289"/>
      <c r="AJ95" s="289"/>
      <c r="AK95" s="289"/>
      <c r="AL95" s="289"/>
      <c r="AM95" s="289"/>
      <c r="AN95" s="289"/>
      <c r="AO95" s="289"/>
    </row>
    <row r="96" spans="3:41" ht="4.5" customHeight="1">
      <c r="C96" s="477"/>
      <c r="D96" s="478"/>
      <c r="E96" s="478"/>
      <c r="F96" s="478"/>
      <c r="G96" s="478"/>
      <c r="H96" s="478"/>
      <c r="I96" s="274"/>
      <c r="J96" s="275"/>
      <c r="K96" s="275"/>
      <c r="L96" s="275"/>
      <c r="M96" s="275"/>
      <c r="N96" s="275"/>
      <c r="O96" s="275"/>
      <c r="P96" s="275"/>
      <c r="Q96" s="275"/>
      <c r="R96" s="275"/>
      <c r="S96" s="275"/>
      <c r="T96" s="275"/>
      <c r="U96" s="275"/>
      <c r="V96" s="275"/>
      <c r="W96" s="275"/>
      <c r="X96" s="275"/>
      <c r="Y96" s="367"/>
      <c r="Z96" s="368"/>
      <c r="AA96" s="276"/>
      <c r="AB96" s="276"/>
      <c r="AC96" s="276"/>
      <c r="AD96" s="276"/>
      <c r="AE96" s="276"/>
      <c r="AF96" s="276"/>
      <c r="AG96" s="276"/>
      <c r="AH96" s="276"/>
      <c r="AI96" s="276"/>
      <c r="AJ96" s="276"/>
      <c r="AK96" s="276"/>
      <c r="AL96" s="276"/>
      <c r="AM96" s="276"/>
      <c r="AN96" s="276"/>
      <c r="AO96" s="276"/>
    </row>
    <row r="97" spans="3:41" ht="16.5" hidden="1">
      <c r="C97" s="502" t="str">
        <f>Bilinguism!Y124</f>
        <v>Weighted Score</v>
      </c>
      <c r="D97" s="503"/>
      <c r="E97" s="503"/>
      <c r="F97" s="503"/>
      <c r="G97" s="503"/>
      <c r="H97" s="503"/>
      <c r="I97" s="287"/>
      <c r="J97" s="339">
        <f>SUM(AQ71:AQ93)</f>
        <v>0</v>
      </c>
      <c r="K97" s="339">
        <f aca="true" t="shared" si="22" ref="K97:X97">SUM(AR71:AR93)</f>
        <v>0</v>
      </c>
      <c r="L97" s="339">
        <f t="shared" si="22"/>
        <v>0</v>
      </c>
      <c r="M97" s="339">
        <f t="shared" si="22"/>
        <v>0</v>
      </c>
      <c r="N97" s="339">
        <f t="shared" si="22"/>
        <v>0</v>
      </c>
      <c r="O97" s="339">
        <f t="shared" si="22"/>
        <v>0</v>
      </c>
      <c r="P97" s="339">
        <f t="shared" si="22"/>
        <v>0</v>
      </c>
      <c r="Q97" s="339">
        <f t="shared" si="22"/>
        <v>0</v>
      </c>
      <c r="R97" s="339">
        <f t="shared" si="22"/>
        <v>0</v>
      </c>
      <c r="S97" s="339">
        <f t="shared" si="22"/>
        <v>0</v>
      </c>
      <c r="T97" s="339">
        <f t="shared" si="22"/>
        <v>0</v>
      </c>
      <c r="U97" s="339">
        <f t="shared" si="22"/>
        <v>0</v>
      </c>
      <c r="V97" s="339">
        <f t="shared" si="22"/>
        <v>0</v>
      </c>
      <c r="W97" s="339">
        <f t="shared" si="22"/>
        <v>0</v>
      </c>
      <c r="X97" s="339">
        <f t="shared" si="22"/>
        <v>0</v>
      </c>
      <c r="Y97" s="364">
        <f>Z95</f>
        <v>24</v>
      </c>
      <c r="Z97" s="369"/>
      <c r="AA97" s="276"/>
      <c r="AB97" s="276"/>
      <c r="AC97" s="276"/>
      <c r="AD97" s="276"/>
      <c r="AE97" s="276"/>
      <c r="AF97" s="276"/>
      <c r="AG97" s="276"/>
      <c r="AH97" s="276"/>
      <c r="AI97" s="276"/>
      <c r="AJ97" s="276"/>
      <c r="AK97" s="276"/>
      <c r="AL97" s="276"/>
      <c r="AM97" s="276"/>
      <c r="AN97" s="276"/>
      <c r="AO97" s="276"/>
    </row>
    <row r="98" spans="3:41" ht="4.5" customHeight="1">
      <c r="C98" s="477"/>
      <c r="D98" s="478"/>
      <c r="E98" s="478"/>
      <c r="F98" s="478"/>
      <c r="G98" s="478"/>
      <c r="H98" s="478"/>
      <c r="I98" s="274"/>
      <c r="J98" s="275"/>
      <c r="K98" s="275"/>
      <c r="L98" s="275"/>
      <c r="M98" s="275"/>
      <c r="N98" s="275"/>
      <c r="O98" s="275"/>
      <c r="P98" s="275"/>
      <c r="Q98" s="275"/>
      <c r="R98" s="275"/>
      <c r="S98" s="275"/>
      <c r="T98" s="275"/>
      <c r="U98" s="275"/>
      <c r="V98" s="275"/>
      <c r="W98" s="275"/>
      <c r="X98" s="275"/>
      <c r="Y98" s="367"/>
      <c r="Z98" s="370"/>
      <c r="AA98" s="276"/>
      <c r="AB98" s="276"/>
      <c r="AC98" s="276"/>
      <c r="AD98" s="276"/>
      <c r="AE98" s="276"/>
      <c r="AF98" s="276"/>
      <c r="AG98" s="276"/>
      <c r="AH98" s="276"/>
      <c r="AI98" s="276"/>
      <c r="AJ98" s="276"/>
      <c r="AK98" s="276"/>
      <c r="AL98" s="276"/>
      <c r="AM98" s="276"/>
      <c r="AN98" s="276"/>
      <c r="AO98" s="276"/>
    </row>
    <row r="99" spans="3:41" ht="12.75" customHeight="1">
      <c r="C99" s="486" t="str">
        <f>Bilinguism!Y126&amp;" ("&amp;Bilinguism!Y127&amp;" "&amp;Parameters!F39&amp;" "&amp;Bilinguism!Y128&amp;")"</f>
        <v>less time penalty (maximum 3 faults)</v>
      </c>
      <c r="D99" s="487"/>
      <c r="E99" s="487"/>
      <c r="F99" s="487"/>
      <c r="G99" s="487"/>
      <c r="H99" s="487"/>
      <c r="I99" s="274"/>
      <c r="J99" s="290">
        <f aca="true" t="shared" si="23" ref="J99:X99">VLOOKUP(J$21,CHRONO_TABLE,9)</f>
      </c>
      <c r="K99" s="290">
        <f t="shared" si="23"/>
      </c>
      <c r="L99" s="290">
        <f t="shared" si="23"/>
      </c>
      <c r="M99" s="290">
        <f t="shared" si="23"/>
      </c>
      <c r="N99" s="290">
        <f t="shared" si="23"/>
      </c>
      <c r="O99" s="290">
        <f t="shared" si="23"/>
      </c>
      <c r="P99" s="290">
        <f t="shared" si="23"/>
      </c>
      <c r="Q99" s="290">
        <f t="shared" si="23"/>
      </c>
      <c r="R99" s="290">
        <f t="shared" si="23"/>
      </c>
      <c r="S99" s="290">
        <f t="shared" si="23"/>
      </c>
      <c r="T99" s="290">
        <f t="shared" si="23"/>
      </c>
      <c r="U99" s="290">
        <f t="shared" si="23"/>
      </c>
      <c r="V99" s="290">
        <f t="shared" si="23"/>
      </c>
      <c r="W99" s="290">
        <f t="shared" si="23"/>
      </c>
      <c r="X99" s="290">
        <f t="shared" si="23"/>
      </c>
      <c r="Y99" s="367"/>
      <c r="Z99" s="370"/>
      <c r="AA99" s="481"/>
      <c r="AB99" s="481"/>
      <c r="AC99" s="481"/>
      <c r="AD99" s="481"/>
      <c r="AE99" s="481"/>
      <c r="AF99" s="481"/>
      <c r="AG99" s="481"/>
      <c r="AH99" s="481"/>
      <c r="AI99" s="481"/>
      <c r="AJ99" s="481"/>
      <c r="AK99" s="481"/>
      <c r="AL99" s="481"/>
      <c r="AM99" s="481"/>
      <c r="AN99" s="481"/>
      <c r="AO99" s="481"/>
    </row>
    <row r="100" spans="3:41" ht="4.5" customHeight="1" thickBot="1">
      <c r="C100" s="477"/>
      <c r="D100" s="478"/>
      <c r="E100" s="478"/>
      <c r="F100" s="478"/>
      <c r="G100" s="478"/>
      <c r="H100" s="478"/>
      <c r="I100" s="274"/>
      <c r="J100" s="275"/>
      <c r="K100" s="275"/>
      <c r="L100" s="275"/>
      <c r="M100" s="275"/>
      <c r="N100" s="275"/>
      <c r="O100" s="275"/>
      <c r="P100" s="275"/>
      <c r="Q100" s="275"/>
      <c r="R100" s="275"/>
      <c r="S100" s="275"/>
      <c r="T100" s="275"/>
      <c r="U100" s="275"/>
      <c r="V100" s="275"/>
      <c r="W100" s="275"/>
      <c r="X100" s="275"/>
      <c r="Y100" s="367"/>
      <c r="Z100" s="370"/>
      <c r="AA100" s="481"/>
      <c r="AB100" s="481"/>
      <c r="AC100" s="481"/>
      <c r="AD100" s="481"/>
      <c r="AE100" s="481"/>
      <c r="AF100" s="481"/>
      <c r="AG100" s="481"/>
      <c r="AH100" s="481"/>
      <c r="AI100" s="481"/>
      <c r="AJ100" s="481"/>
      <c r="AK100" s="481"/>
      <c r="AL100" s="481"/>
      <c r="AM100" s="481"/>
      <c r="AN100" s="481"/>
      <c r="AO100" s="481"/>
    </row>
    <row r="101" spans="3:41" ht="16.5" customHeight="1" thickBot="1">
      <c r="C101" s="479" t="str">
        <f>Bilinguism!Y129</f>
        <v>Final Score</v>
      </c>
      <c r="D101" s="480"/>
      <c r="E101" s="480"/>
      <c r="F101" s="480"/>
      <c r="G101" s="480"/>
      <c r="H101" s="480"/>
      <c r="I101" s="353"/>
      <c r="J101" s="291">
        <f>IF(ISNUMBER(J99),J97-J99,J97)</f>
        <v>0</v>
      </c>
      <c r="K101" s="291">
        <f aca="true" t="shared" si="24" ref="K101:X101">IF(ISNUMBER(K99),K97-K99,K97)</f>
        <v>0</v>
      </c>
      <c r="L101" s="291">
        <f t="shared" si="24"/>
        <v>0</v>
      </c>
      <c r="M101" s="291">
        <f t="shared" si="24"/>
        <v>0</v>
      </c>
      <c r="N101" s="291">
        <f t="shared" si="24"/>
        <v>0</v>
      </c>
      <c r="O101" s="291">
        <f t="shared" si="24"/>
        <v>0</v>
      </c>
      <c r="P101" s="291">
        <f t="shared" si="24"/>
        <v>0</v>
      </c>
      <c r="Q101" s="291">
        <f t="shared" si="24"/>
        <v>0</v>
      </c>
      <c r="R101" s="291">
        <f t="shared" si="24"/>
        <v>0</v>
      </c>
      <c r="S101" s="291">
        <f t="shared" si="24"/>
        <v>0</v>
      </c>
      <c r="T101" s="291">
        <f t="shared" si="24"/>
        <v>0</v>
      </c>
      <c r="U101" s="291">
        <f t="shared" si="24"/>
        <v>0</v>
      </c>
      <c r="V101" s="291">
        <f t="shared" si="24"/>
        <v>0</v>
      </c>
      <c r="W101" s="291">
        <f t="shared" si="24"/>
        <v>0</v>
      </c>
      <c r="X101" s="291">
        <f t="shared" si="24"/>
        <v>0</v>
      </c>
      <c r="Y101" s="363">
        <f>Y97</f>
        <v>24</v>
      </c>
      <c r="Z101" s="371"/>
      <c r="AA101" s="488"/>
      <c r="AB101" s="488"/>
      <c r="AC101" s="488"/>
      <c r="AD101" s="488"/>
      <c r="AE101" s="488"/>
      <c r="AF101" s="488"/>
      <c r="AG101" s="488"/>
      <c r="AH101" s="488"/>
      <c r="AI101" s="488"/>
      <c r="AJ101" s="488"/>
      <c r="AK101" s="488"/>
      <c r="AL101" s="488"/>
      <c r="AM101" s="488"/>
      <c r="AN101" s="488"/>
      <c r="AO101" s="488"/>
    </row>
    <row r="102" ht="12.75" customHeight="1"/>
    <row r="103" ht="12.75" customHeight="1"/>
    <row r="104" spans="3:24" ht="12.75" customHeight="1">
      <c r="C104" s="476" t="str">
        <f>Bilinguism!Y15</f>
        <v>I certify this copy conforms to my observations of the competition</v>
      </c>
      <c r="D104" s="476"/>
      <c r="E104" s="476"/>
      <c r="F104" s="476"/>
      <c r="G104" s="476"/>
      <c r="H104" s="263"/>
      <c r="I104" s="263"/>
      <c r="J104" s="242"/>
      <c r="K104" s="242"/>
      <c r="L104" s="242"/>
      <c r="M104" s="242"/>
      <c r="N104" s="242"/>
      <c r="O104" s="242"/>
      <c r="P104" s="242"/>
      <c r="Q104" s="242"/>
      <c r="R104" s="242"/>
      <c r="S104" s="242"/>
      <c r="T104" s="242"/>
      <c r="U104" s="242"/>
      <c r="V104" s="242"/>
      <c r="W104" s="242"/>
      <c r="X104" s="242"/>
    </row>
    <row r="105" spans="2:41" ht="13.5" customHeight="1" thickBot="1">
      <c r="B105" s="293"/>
      <c r="C105" s="476"/>
      <c r="D105" s="476"/>
      <c r="E105" s="476"/>
      <c r="F105" s="476"/>
      <c r="G105" s="476"/>
      <c r="H105" s="499"/>
      <c r="I105" s="499"/>
      <c r="J105" s="499"/>
      <c r="K105" s="499"/>
      <c r="L105" s="499"/>
      <c r="M105" s="499"/>
      <c r="N105" s="499"/>
      <c r="O105" s="499"/>
      <c r="P105" s="499"/>
      <c r="Q105" s="499"/>
      <c r="R105" s="499"/>
      <c r="S105" s="499"/>
      <c r="T105" s="499"/>
      <c r="U105" s="499"/>
      <c r="V105" s="499"/>
      <c r="W105" s="499"/>
      <c r="X105" s="499"/>
      <c r="Y105" s="499"/>
      <c r="Z105" s="254"/>
      <c r="AA105" s="295"/>
      <c r="AB105" s="295"/>
      <c r="AC105" s="295"/>
      <c r="AD105" s="295"/>
      <c r="AE105" s="295"/>
      <c r="AF105" s="295"/>
      <c r="AG105" s="295"/>
      <c r="AH105" s="295"/>
      <c r="AI105" s="295"/>
      <c r="AJ105" s="295"/>
      <c r="AK105" s="295"/>
      <c r="AL105" s="295"/>
      <c r="AM105" s="295"/>
      <c r="AN105" s="295"/>
      <c r="AO105" s="295"/>
    </row>
    <row r="106" spans="8:55" ht="12.75" customHeight="1">
      <c r="H106" s="500" t="str">
        <f>Bilinguism!Y16</f>
        <v>Date</v>
      </c>
      <c r="I106" s="500"/>
      <c r="J106" s="500"/>
      <c r="K106" s="500"/>
      <c r="L106" s="500"/>
      <c r="M106" s="500"/>
      <c r="N106" s="500"/>
      <c r="O106" s="500"/>
      <c r="P106" s="500"/>
      <c r="Q106" s="500"/>
      <c r="R106" s="500"/>
      <c r="S106" s="500"/>
      <c r="T106" s="500"/>
      <c r="U106" s="500"/>
      <c r="V106" s="500"/>
      <c r="W106" s="500"/>
      <c r="X106" s="500"/>
      <c r="Y106" s="500"/>
      <c r="AA106" s="251" t="str">
        <f>IF(ISBLANK(PRM_JUGE3),Bilinguism!$Y$29,PRM_JUGE3)</f>
        <v>Judge 3</v>
      </c>
      <c r="AB106" s="251" t="str">
        <f>IF(ISBLANK(PRM_JUGE3),Bilinguism!$Y$29,PRM_JUGE3)</f>
        <v>Judge 3</v>
      </c>
      <c r="AC106" s="251" t="str">
        <f>IF(ISBLANK(PRM_JUGE3),Bilinguism!$Y$29,PRM_JUGE3)</f>
        <v>Judge 3</v>
      </c>
      <c r="AD106" s="251" t="str">
        <f>IF(ISBLANK(PRM_JUGE3),Bilinguism!$Y$29,PRM_JUGE3)</f>
        <v>Judge 3</v>
      </c>
      <c r="AE106" s="251" t="str">
        <f>IF(ISBLANK(PRM_JUGE3),Bilinguism!$Y$29,PRM_JUGE3)</f>
        <v>Judge 3</v>
      </c>
      <c r="AF106" s="251" t="str">
        <f>IF(ISBLANK(PRM_JUGE3),Bilinguism!$Y$29,PRM_JUGE3)</f>
        <v>Judge 3</v>
      </c>
      <c r="AG106" s="251" t="str">
        <f>IF(ISBLANK(PRM_JUGE3),Bilinguism!$Y$29,PRM_JUGE3)</f>
        <v>Judge 3</v>
      </c>
      <c r="AH106" s="251" t="str">
        <f>IF(ISBLANK(PRM_JUGE3),Bilinguism!$Y$29,PRM_JUGE3)</f>
        <v>Judge 3</v>
      </c>
      <c r="AI106" s="251" t="str">
        <f>IF(ISBLANK(PRM_JUGE3),Bilinguism!$Y$29,PRM_JUGE3)</f>
        <v>Judge 3</v>
      </c>
      <c r="AJ106" s="251" t="str">
        <f>IF(ISBLANK(PRM_JUGE3),Bilinguism!$Y$29,PRM_JUGE3)</f>
        <v>Judge 3</v>
      </c>
      <c r="AK106" s="251" t="str">
        <f>IF(ISBLANK(PRM_JUGE3),Bilinguism!$Y$29,PRM_JUGE3)</f>
        <v>Judge 3</v>
      </c>
      <c r="AL106" s="251" t="str">
        <f>IF(ISBLANK(PRM_JUGE3),Bilinguism!$Y$29,PRM_JUGE3)</f>
        <v>Judge 3</v>
      </c>
      <c r="AM106" s="251" t="str">
        <f>IF(ISBLANK(PRM_JUGE3),Bilinguism!$Y$29,PRM_JUGE3)</f>
        <v>Judge 3</v>
      </c>
      <c r="AN106" s="251" t="str">
        <f>IF(ISBLANK(PRM_JUGE3),Bilinguism!$Y$29,PRM_JUGE3)</f>
        <v>Judge 3</v>
      </c>
      <c r="AO106" s="251" t="str">
        <f>IF(ISBLANK(PRM_JUGE3),Bilinguism!$Y$29,PRM_JUGE3)</f>
        <v>Judge 3</v>
      </c>
      <c r="AP106" s="251"/>
      <c r="AQ106" s="251"/>
      <c r="AR106" s="251"/>
      <c r="AS106" s="251"/>
      <c r="AT106" s="251"/>
      <c r="AU106" s="251"/>
      <c r="AV106" s="251"/>
      <c r="AW106" s="251"/>
      <c r="AX106" s="251"/>
      <c r="AY106" s="251"/>
      <c r="AZ106" s="251"/>
      <c r="BA106" s="251"/>
      <c r="BB106" s="251"/>
      <c r="BC106" s="251"/>
    </row>
    <row r="107" ht="12.75" customHeight="1"/>
    <row r="108" ht="12.75" customHeight="1"/>
    <row r="109" ht="12.75" customHeight="1"/>
    <row r="110" ht="12.75" customHeight="1"/>
    <row r="111" ht="12.75" customHeight="1"/>
    <row r="112" ht="12.75" customHeight="1"/>
    <row r="113" ht="12.75" customHeight="1"/>
    <row r="114" ht="12.75" customHeight="1"/>
  </sheetData>
  <sheetProtection password="F571" sheet="1" objects="1" scenarios="1"/>
  <mergeCells count="254">
    <mergeCell ref="H58:Y58"/>
    <mergeCell ref="C54:H54"/>
    <mergeCell ref="C69:G69"/>
    <mergeCell ref="F63:H63"/>
    <mergeCell ref="C68:H68"/>
    <mergeCell ref="K64:K66"/>
    <mergeCell ref="O64:O66"/>
    <mergeCell ref="P64:P66"/>
    <mergeCell ref="E65:H65"/>
    <mergeCell ref="U64:U66"/>
    <mergeCell ref="C104:G105"/>
    <mergeCell ref="C100:H100"/>
    <mergeCell ref="C101:H101"/>
    <mergeCell ref="C89:G89"/>
    <mergeCell ref="C95:H95"/>
    <mergeCell ref="C74:G74"/>
    <mergeCell ref="C83:G83"/>
    <mergeCell ref="D80:G80"/>
    <mergeCell ref="D81:G81"/>
    <mergeCell ref="D85:G85"/>
    <mergeCell ref="AB91:AB93"/>
    <mergeCell ref="AC91:AC93"/>
    <mergeCell ref="H105:Y105"/>
    <mergeCell ref="H106:Y106"/>
    <mergeCell ref="C96:H96"/>
    <mergeCell ref="C97:H97"/>
    <mergeCell ref="C98:H98"/>
    <mergeCell ref="C99:H99"/>
    <mergeCell ref="D93:G93"/>
    <mergeCell ref="D92:G92"/>
    <mergeCell ref="D86:G86"/>
    <mergeCell ref="D91:G91"/>
    <mergeCell ref="C51:H51"/>
    <mergeCell ref="C52:H52"/>
    <mergeCell ref="C53:H53"/>
    <mergeCell ref="E64:H64"/>
    <mergeCell ref="D71:G71"/>
    <mergeCell ref="F66:H66"/>
    <mergeCell ref="D72:G72"/>
    <mergeCell ref="H57:Y57"/>
    <mergeCell ref="C49:H49"/>
    <mergeCell ref="C50:H50"/>
    <mergeCell ref="AO85:AO87"/>
    <mergeCell ref="C22:H22"/>
    <mergeCell ref="C27:G27"/>
    <mergeCell ref="C36:G36"/>
    <mergeCell ref="C42:G42"/>
    <mergeCell ref="D40:G40"/>
    <mergeCell ref="D24:G24"/>
    <mergeCell ref="D25:G25"/>
    <mergeCell ref="D29:G29"/>
    <mergeCell ref="C48:H48"/>
    <mergeCell ref="AO91:AO93"/>
    <mergeCell ref="AJ91:AJ93"/>
    <mergeCell ref="AK91:AK93"/>
    <mergeCell ref="AL91:AL93"/>
    <mergeCell ref="AM91:AM93"/>
    <mergeCell ref="AF85:AF87"/>
    <mergeCell ref="AG85:AG87"/>
    <mergeCell ref="AH85:AH87"/>
    <mergeCell ref="AN91:AN93"/>
    <mergeCell ref="AN85:AN87"/>
    <mergeCell ref="AL76:AL81"/>
    <mergeCell ref="AM85:AM87"/>
    <mergeCell ref="AJ85:AJ87"/>
    <mergeCell ref="AD91:AD93"/>
    <mergeCell ref="AE91:AE93"/>
    <mergeCell ref="AF91:AF93"/>
    <mergeCell ref="AG91:AG93"/>
    <mergeCell ref="AH91:AH93"/>
    <mergeCell ref="AE76:AE81"/>
    <mergeCell ref="AF76:AF81"/>
    <mergeCell ref="AG76:AG81"/>
    <mergeCell ref="AO76:AO81"/>
    <mergeCell ref="AI76:AI81"/>
    <mergeCell ref="AN76:AN81"/>
    <mergeCell ref="AH76:AH81"/>
    <mergeCell ref="AM76:AM81"/>
    <mergeCell ref="AK76:AK81"/>
    <mergeCell ref="AO44:AO46"/>
    <mergeCell ref="AB71:AB72"/>
    <mergeCell ref="AC71:AC72"/>
    <mergeCell ref="AD71:AD72"/>
    <mergeCell ref="AE71:AE72"/>
    <mergeCell ref="AF71:AF72"/>
    <mergeCell ref="AG71:AG72"/>
    <mergeCell ref="AH71:AH72"/>
    <mergeCell ref="AM71:AM72"/>
    <mergeCell ref="AN71:AN72"/>
    <mergeCell ref="AK71:AK72"/>
    <mergeCell ref="AL71:AL72"/>
    <mergeCell ref="F61:AO61"/>
    <mergeCell ref="AL52:AL54"/>
    <mergeCell ref="AM52:AM54"/>
    <mergeCell ref="AO71:AO72"/>
    <mergeCell ref="AH52:AH54"/>
    <mergeCell ref="AI52:AI54"/>
    <mergeCell ref="AI71:AI72"/>
    <mergeCell ref="AG52:AG54"/>
    <mergeCell ref="AL44:AL46"/>
    <mergeCell ref="AM44:AM46"/>
    <mergeCell ref="AN44:AN46"/>
    <mergeCell ref="AN52:AN54"/>
    <mergeCell ref="AO24:AO25"/>
    <mergeCell ref="AO29:AO34"/>
    <mergeCell ref="AL29:AL34"/>
    <mergeCell ref="AL38:AL40"/>
    <mergeCell ref="AM38:AM40"/>
    <mergeCell ref="AN38:AN40"/>
    <mergeCell ref="AO38:AO40"/>
    <mergeCell ref="AK24:AK25"/>
    <mergeCell ref="AL24:AL25"/>
    <mergeCell ref="AM24:AM25"/>
    <mergeCell ref="AN24:AN25"/>
    <mergeCell ref="AK29:AK34"/>
    <mergeCell ref="AI24:AI25"/>
    <mergeCell ref="AJ24:AJ25"/>
    <mergeCell ref="AE38:AE40"/>
    <mergeCell ref="AF38:AF40"/>
    <mergeCell ref="AG38:AG40"/>
    <mergeCell ref="AH38:AH40"/>
    <mergeCell ref="AH29:AH34"/>
    <mergeCell ref="AI29:AI34"/>
    <mergeCell ref="AJ29:AJ34"/>
    <mergeCell ref="AH24:AH25"/>
    <mergeCell ref="AE24:AE25"/>
    <mergeCell ref="AF24:AF25"/>
    <mergeCell ref="AG24:AG25"/>
    <mergeCell ref="AE29:AE34"/>
    <mergeCell ref="AF29:AF34"/>
    <mergeCell ref="AG29:AG34"/>
    <mergeCell ref="AB29:AB34"/>
    <mergeCell ref="AB38:AB40"/>
    <mergeCell ref="AB44:AB46"/>
    <mergeCell ref="AC24:AC25"/>
    <mergeCell ref="AC29:AC34"/>
    <mergeCell ref="AD38:AD40"/>
    <mergeCell ref="AD24:AD25"/>
    <mergeCell ref="AD29:AD34"/>
    <mergeCell ref="AM99:AM101"/>
    <mergeCell ref="AN99:AN101"/>
    <mergeCell ref="AA24:AA25"/>
    <mergeCell ref="AA29:AA34"/>
    <mergeCell ref="AA38:AA40"/>
    <mergeCell ref="AA44:AA46"/>
    <mergeCell ref="AA71:AA72"/>
    <mergeCell ref="AA76:AA81"/>
    <mergeCell ref="AA85:AA87"/>
    <mergeCell ref="AA91:AA93"/>
    <mergeCell ref="AL99:AL101"/>
    <mergeCell ref="AE99:AE101"/>
    <mergeCell ref="AF99:AF101"/>
    <mergeCell ref="AG99:AG101"/>
    <mergeCell ref="AH99:AH101"/>
    <mergeCell ref="AK85:AK87"/>
    <mergeCell ref="AL85:AL87"/>
    <mergeCell ref="AI85:AI87"/>
    <mergeCell ref="AI91:AI93"/>
    <mergeCell ref="AA99:AA101"/>
    <mergeCell ref="AB99:AB101"/>
    <mergeCell ref="AC99:AC101"/>
    <mergeCell ref="AD99:AD101"/>
    <mergeCell ref="AE52:AE54"/>
    <mergeCell ref="AF52:AF54"/>
    <mergeCell ref="AC76:AC81"/>
    <mergeCell ref="AD76:AD81"/>
    <mergeCell ref="AA52:AA54"/>
    <mergeCell ref="AB52:AB54"/>
    <mergeCell ref="AG44:AG46"/>
    <mergeCell ref="AD44:AD46"/>
    <mergeCell ref="D87:G87"/>
    <mergeCell ref="D76:G76"/>
    <mergeCell ref="D77:G77"/>
    <mergeCell ref="D78:G78"/>
    <mergeCell ref="D79:G79"/>
    <mergeCell ref="AB85:AB87"/>
    <mergeCell ref="AC85:AC87"/>
    <mergeCell ref="W64:W66"/>
    <mergeCell ref="V64:V66"/>
    <mergeCell ref="AC52:AC54"/>
    <mergeCell ref="AD52:AD54"/>
    <mergeCell ref="O17:O19"/>
    <mergeCell ref="P17:P19"/>
    <mergeCell ref="AC38:AC40"/>
    <mergeCell ref="AC44:AC46"/>
    <mergeCell ref="AB24:AB25"/>
    <mergeCell ref="X17:X19"/>
    <mergeCell ref="R17:R19"/>
    <mergeCell ref="AJ52:AJ54"/>
    <mergeCell ref="AK52:AK54"/>
    <mergeCell ref="AI38:AI40"/>
    <mergeCell ref="AI99:AI101"/>
    <mergeCell ref="AK44:AK46"/>
    <mergeCell ref="AI44:AI46"/>
    <mergeCell ref="AK38:AK40"/>
    <mergeCell ref="AJ76:AJ81"/>
    <mergeCell ref="AJ71:AJ72"/>
    <mergeCell ref="AJ99:AJ101"/>
    <mergeCell ref="AO99:AO101"/>
    <mergeCell ref="Q64:Q66"/>
    <mergeCell ref="R64:R66"/>
    <mergeCell ref="S64:S66"/>
    <mergeCell ref="T64:T66"/>
    <mergeCell ref="X64:X66"/>
    <mergeCell ref="AE85:AE87"/>
    <mergeCell ref="AK99:AK101"/>
    <mergeCell ref="AD85:AD87"/>
    <mergeCell ref="AB76:AB81"/>
    <mergeCell ref="F19:H19"/>
    <mergeCell ref="M64:M66"/>
    <mergeCell ref="N64:N66"/>
    <mergeCell ref="J64:J66"/>
    <mergeCell ref="L64:L66"/>
    <mergeCell ref="F10:AO10"/>
    <mergeCell ref="F11:AO11"/>
    <mergeCell ref="F14:AO14"/>
    <mergeCell ref="D45:G45"/>
    <mergeCell ref="D38:G38"/>
    <mergeCell ref="AJ38:AJ40"/>
    <mergeCell ref="AN29:AN34"/>
    <mergeCell ref="AO52:AO54"/>
    <mergeCell ref="C21:H21"/>
    <mergeCell ref="D46:G46"/>
    <mergeCell ref="AE44:AE46"/>
    <mergeCell ref="AF44:AF46"/>
    <mergeCell ref="AH44:AH46"/>
    <mergeCell ref="AM29:AM34"/>
    <mergeCell ref="AJ44:AJ46"/>
    <mergeCell ref="F16:H16"/>
    <mergeCell ref="A2:B2"/>
    <mergeCell ref="C2:H2"/>
    <mergeCell ref="D44:G44"/>
    <mergeCell ref="D31:G31"/>
    <mergeCell ref="D32:G32"/>
    <mergeCell ref="D33:G33"/>
    <mergeCell ref="D34:G34"/>
    <mergeCell ref="D30:G30"/>
    <mergeCell ref="F13:Q13"/>
    <mergeCell ref="S17:S19"/>
    <mergeCell ref="T17:T19"/>
    <mergeCell ref="U17:U19"/>
    <mergeCell ref="Q17:Q19"/>
    <mergeCell ref="V17:V19"/>
    <mergeCell ref="W17:W19"/>
    <mergeCell ref="J17:J19"/>
    <mergeCell ref="K17:K19"/>
    <mergeCell ref="E17:H17"/>
    <mergeCell ref="E18:H18"/>
    <mergeCell ref="F60:Q60"/>
    <mergeCell ref="C56:G57"/>
    <mergeCell ref="D39:G39"/>
    <mergeCell ref="L17:L19"/>
    <mergeCell ref="M17:M19"/>
    <mergeCell ref="N17:N19"/>
  </mergeCells>
  <dataValidations count="3">
    <dataValidation type="decimal" allowBlank="1" showInputMessage="1" showErrorMessage="1" errorTitle="Score" error="The score must be between 0 and the maximum allowed for the criteria." sqref="J24:X25 J29:X34 J38:X40 J44:X46 J71:X72 J76:X81 J85:X87 J91:X93">
      <formula1>0</formula1>
      <formula2>$Y24</formula2>
    </dataValidation>
    <dataValidation type="list" allowBlank="1" showInputMessage="1" showErrorMessage="1" errorTitle="e" error="e" sqref="D2:H2">
      <formula1>CND_LISTE</formula1>
    </dataValidation>
    <dataValidation type="list" allowBlank="1" showInputMessage="1" showErrorMessage="1" errorTitle="Speaker" error="Please select a speaker from the list." sqref="C2">
      <formula1>CND_LISTE</formula1>
    </dataValidation>
  </dataValidations>
  <printOptions/>
  <pageMargins left="0.23" right="0.29" top="0.3" bottom="0.17" header="0.23" footer="0.17"/>
  <pageSetup fitToHeight="0" fitToWidth="0" horizontalDpi="600" verticalDpi="600" orientation="portrait" r:id="rId2"/>
  <rowBreaks count="1" manualBreakCount="1">
    <brk id="58" min="1" max="39" man="1"/>
  </rowBreaks>
  <drawing r:id="rId1"/>
</worksheet>
</file>

<file path=xl/worksheets/sheet9.xml><?xml version="1.0" encoding="utf-8"?>
<worksheet xmlns="http://schemas.openxmlformats.org/spreadsheetml/2006/main" xmlns:r="http://schemas.openxmlformats.org/officeDocument/2006/relationships">
  <sheetPr codeName="Scrut">
    <pageSetUpPr fitToPage="1"/>
  </sheetPr>
  <dimension ref="B1:AC51"/>
  <sheetViews>
    <sheetView showGridLines="0" showRowColHeaders="0" zoomScalePageLayoutView="0" workbookViewId="0" topLeftCell="A1">
      <selection activeCell="M21" sqref="M21"/>
    </sheetView>
  </sheetViews>
  <sheetFormatPr defaultColWidth="4.7109375" defaultRowHeight="12.75"/>
  <cols>
    <col min="1" max="1" width="0.5625" style="3" customWidth="1"/>
    <col min="2" max="2" width="3.8515625" style="3" customWidth="1"/>
    <col min="3" max="3" width="6.8515625" style="3" customWidth="1"/>
    <col min="4" max="5" width="4.7109375" style="3" customWidth="1"/>
    <col min="6" max="6" width="4.00390625" style="3" customWidth="1"/>
    <col min="7" max="7" width="7.28125" style="3" customWidth="1"/>
    <col min="8" max="9" width="4.7109375" style="3" customWidth="1"/>
    <col min="10" max="10" width="6.00390625" style="3" customWidth="1"/>
    <col min="11" max="11" width="4.7109375" style="3" customWidth="1"/>
    <col min="12" max="12" width="5.7109375" style="3" customWidth="1"/>
    <col min="13" max="13" width="3.57421875" style="3" bestFit="1" customWidth="1"/>
    <col min="14" max="14" width="5.7109375" style="3" customWidth="1"/>
    <col min="15" max="15" width="3.57421875" style="3" bestFit="1" customWidth="1"/>
    <col min="16" max="16" width="5.7109375" style="3" customWidth="1"/>
    <col min="17" max="17" width="3.57421875" style="3" bestFit="1" customWidth="1"/>
    <col min="18" max="18" width="6.7109375" style="3" customWidth="1"/>
    <col min="19" max="19" width="4.421875" style="3" bestFit="1" customWidth="1"/>
    <col min="20" max="20" width="5.7109375" style="3" customWidth="1"/>
    <col min="21" max="21" width="3.57421875" style="3" bestFit="1" customWidth="1"/>
    <col min="22" max="22" width="5.7109375" style="3" customWidth="1"/>
    <col min="23" max="23" width="3.57421875" style="3" bestFit="1" customWidth="1"/>
    <col min="24" max="24" width="5.7109375" style="3" customWidth="1"/>
    <col min="25" max="25" width="3.57421875" style="3" bestFit="1" customWidth="1"/>
    <col min="26" max="26" width="5.7109375" style="3" customWidth="1"/>
    <col min="27" max="27" width="3.57421875" style="3" bestFit="1" customWidth="1"/>
    <col min="28" max="28" width="6.7109375" style="3" customWidth="1"/>
    <col min="29" max="29" width="4.421875" style="3" bestFit="1" customWidth="1"/>
    <col min="30" max="16384" width="4.7109375" style="3" customWidth="1"/>
  </cols>
  <sheetData>
    <row r="1" ht="25.5">
      <c r="D1" s="22" t="str">
        <f>Bilinguism!Y11&amp;" "&amp;PRM_NIVEAU&amp;" "&amp;Bilinguism!Y12</f>
        <v>Effective Speaking Competition,  level</v>
      </c>
    </row>
    <row r="2" ht="15">
      <c r="D2" s="31" t="str">
        <f>Bilinguism!Y13&amp;" "&amp;formatdate(PRM_DATE)&amp;" "&amp;Bilinguism!Y14&amp;" "&amp;PRM_LIEU</f>
        <v>Held on 30/12/1899 at </v>
      </c>
    </row>
    <row r="3" spans="2:3" ht="25.5" customHeight="1">
      <c r="B3" s="23"/>
      <c r="C3" s="23"/>
    </row>
    <row r="4" ht="15.75" thickBot="1">
      <c r="B4" s="2" t="str">
        <f>Bilinguism!Y94</f>
        <v>TELLER WORKSHEET</v>
      </c>
    </row>
    <row r="5" spans="2:29" s="4" customFormat="1" ht="15.75" customHeight="1" thickTop="1">
      <c r="B5" s="16"/>
      <c r="C5" s="32"/>
      <c r="D5" s="32"/>
      <c r="E5" s="32"/>
      <c r="F5" s="32"/>
      <c r="G5" s="32"/>
      <c r="H5" s="32"/>
      <c r="I5" s="32"/>
      <c r="J5" s="32"/>
      <c r="K5" s="32"/>
      <c r="L5" s="427" t="str">
        <f>Bilinguism!Y9</f>
        <v>PREPARED SPEECH</v>
      </c>
      <c r="M5" s="428"/>
      <c r="N5" s="428"/>
      <c r="O5" s="428"/>
      <c r="P5" s="428"/>
      <c r="Q5" s="428"/>
      <c r="R5" s="428"/>
      <c r="S5" s="429"/>
      <c r="T5" s="427" t="str">
        <f>Bilinguism!Y10</f>
        <v>IMPROMPTU SPEECH</v>
      </c>
      <c r="U5" s="428"/>
      <c r="V5" s="428"/>
      <c r="W5" s="428"/>
      <c r="X5" s="428"/>
      <c r="Y5" s="428"/>
      <c r="Z5" s="428"/>
      <c r="AA5" s="429"/>
      <c r="AB5" s="427" t="str">
        <f>Bilinguism!Y103</f>
        <v>FINAL</v>
      </c>
      <c r="AC5" s="429"/>
    </row>
    <row r="6" spans="2:29" ht="13.5" customHeight="1" thickBot="1">
      <c r="B6" s="35" t="str">
        <f>Bilinguism!Y95</f>
        <v>SPEAKER</v>
      </c>
      <c r="C6" s="19"/>
      <c r="D6" s="36"/>
      <c r="E6" s="36"/>
      <c r="F6" s="36"/>
      <c r="G6" s="36"/>
      <c r="H6" s="36"/>
      <c r="I6" s="36"/>
      <c r="J6" s="36"/>
      <c r="K6" s="36"/>
      <c r="L6" s="433"/>
      <c r="M6" s="434"/>
      <c r="N6" s="434"/>
      <c r="O6" s="434"/>
      <c r="P6" s="434"/>
      <c r="Q6" s="434"/>
      <c r="R6" s="434"/>
      <c r="S6" s="435"/>
      <c r="T6" s="433"/>
      <c r="U6" s="434"/>
      <c r="V6" s="434"/>
      <c r="W6" s="434"/>
      <c r="X6" s="434"/>
      <c r="Y6" s="434"/>
      <c r="Z6" s="434"/>
      <c r="AA6" s="435"/>
      <c r="AB6" s="433"/>
      <c r="AC6" s="435"/>
    </row>
    <row r="7" spans="2:29" ht="19.5" customHeight="1" thickTop="1">
      <c r="B7" s="515" t="s">
        <v>110</v>
      </c>
      <c r="C7" s="528" t="str">
        <f>Bilinguism!Y96</f>
        <v>SPEAKER NAME</v>
      </c>
      <c r="D7" s="529"/>
      <c r="E7" s="529"/>
      <c r="F7" s="529"/>
      <c r="G7" s="471"/>
      <c r="H7" s="517" t="str">
        <f>Bilinguism!Y97</f>
        <v>SQN/REGION</v>
      </c>
      <c r="I7" s="518"/>
      <c r="J7" s="518"/>
      <c r="K7" s="518"/>
      <c r="L7" s="520" t="str">
        <f>Bilinguism!Y98</f>
        <v>1st</v>
      </c>
      <c r="M7" s="521"/>
      <c r="N7" s="534" t="str">
        <f>Bilinguism!Y99</f>
        <v>2nd</v>
      </c>
      <c r="O7" s="521"/>
      <c r="P7" s="534" t="str">
        <f>Bilinguism!Y100</f>
        <v>3rd</v>
      </c>
      <c r="Q7" s="535"/>
      <c r="R7" s="536" t="str">
        <f>Bilinguism!Y102</f>
        <v>TOTAL</v>
      </c>
      <c r="S7" s="537"/>
      <c r="T7" s="520" t="str">
        <f>Bilinguism!Y98</f>
        <v>1st</v>
      </c>
      <c r="U7" s="521"/>
      <c r="V7" s="534" t="str">
        <f>Bilinguism!Y99</f>
        <v>2nd</v>
      </c>
      <c r="W7" s="521"/>
      <c r="X7" s="534" t="str">
        <f>Bilinguism!Y100</f>
        <v>3rd</v>
      </c>
      <c r="Y7" s="535"/>
      <c r="Z7" s="536" t="str">
        <f>Bilinguism!Y102</f>
        <v>TOTAL</v>
      </c>
      <c r="AA7" s="537"/>
      <c r="AB7" s="520" t="str">
        <f>Bilinguism!Y102</f>
        <v>TOTAL</v>
      </c>
      <c r="AC7" s="537"/>
    </row>
    <row r="8" spans="2:29" ht="13.5" thickBot="1">
      <c r="B8" s="516"/>
      <c r="C8" s="530"/>
      <c r="D8" s="531"/>
      <c r="E8" s="531"/>
      <c r="F8" s="531"/>
      <c r="G8" s="532"/>
      <c r="H8" s="519"/>
      <c r="I8" s="465"/>
      <c r="J8" s="465"/>
      <c r="K8" s="465"/>
      <c r="L8" s="524" t="str">
        <f>Bilinguism!Y101</f>
        <v>JUDGE</v>
      </c>
      <c r="M8" s="523"/>
      <c r="N8" s="522" t="str">
        <f>Bilinguism!Y101</f>
        <v>JUDGE</v>
      </c>
      <c r="O8" s="523"/>
      <c r="P8" s="522" t="str">
        <f>Bilinguism!Y101</f>
        <v>JUDGE</v>
      </c>
      <c r="Q8" s="540"/>
      <c r="R8" s="541" t="s">
        <v>114</v>
      </c>
      <c r="S8" s="525"/>
      <c r="T8" s="524" t="str">
        <f>Bilinguism!Y101</f>
        <v>JUDGE</v>
      </c>
      <c r="U8" s="523"/>
      <c r="V8" s="522" t="str">
        <f>Bilinguism!Y101</f>
        <v>JUDGE</v>
      </c>
      <c r="W8" s="523"/>
      <c r="X8" s="522" t="str">
        <f>Bilinguism!Y101</f>
        <v>JUDGE</v>
      </c>
      <c r="Y8" s="540"/>
      <c r="Z8" s="541" t="s">
        <v>115</v>
      </c>
      <c r="AA8" s="525"/>
      <c r="AB8" s="524" t="s">
        <v>116</v>
      </c>
      <c r="AC8" s="525"/>
    </row>
    <row r="9" spans="2:29" ht="21.75" customHeight="1" thickTop="1">
      <c r="B9" s="236">
        <v>1</v>
      </c>
      <c r="C9" s="533">
        <f aca="true" t="shared" si="0" ref="C9:C23">IF($B9&gt;PRM_NB_CANDIDAT,"",VLOOKUP(B9,PRM_TABLE_CADET,2))</f>
      </c>
      <c r="D9" s="533"/>
      <c r="E9" s="533"/>
      <c r="F9" s="533"/>
      <c r="G9" s="533"/>
      <c r="H9" s="526">
        <f aca="true" t="shared" si="1" ref="H9:H23">IF($B9&gt;PRM_NB_CANDIDAT,"",VLOOKUP(B9,PRM_TABLE_CADET,3))</f>
      </c>
      <c r="I9" s="526"/>
      <c r="J9" s="526"/>
      <c r="K9" s="527"/>
      <c r="L9" s="215">
        <f aca="true" ca="1" t="shared" si="2" ref="L9:L23">IF($B9&gt;PRM_NB_CANDIDAT,"",OFFSET(JG1_PREP_FINAL,0,$B9-1))</f>
      </c>
      <c r="M9" s="216">
        <f aca="true" t="shared" si="3" ref="M9:M23">IF($B9&gt;PRM_NB_CANDIDAT,"","/ 76")</f>
      </c>
      <c r="N9" s="217">
        <f aca="true" ca="1" t="shared" si="4" ref="N9:N23">IF($B9&gt;PRM_NB_CANDIDAT,"",OFFSET(JG2_PREP_FINAL,0,$B9-1))</f>
      </c>
      <c r="O9" s="216">
        <f aca="true" t="shared" si="5" ref="O9:O23">IF($B9&gt;PRM_NB_CANDIDAT,"","/ 76")</f>
      </c>
      <c r="P9" s="217">
        <f aca="true" ca="1" t="shared" si="6" ref="P9:P23">IF($B9&gt;PRM_NB_CANDIDAT,"",OFFSET(JG3_PREP_FINAL,0,$B9-1))</f>
      </c>
      <c r="Q9" s="218">
        <f aca="true" t="shared" si="7" ref="Q9:Q23">IF($B9&gt;PRM_NB_CANDIDAT,"","/ 76")</f>
      </c>
      <c r="R9" s="219">
        <f aca="true" t="shared" si="8" ref="R9:R23">IF($B9&gt;PRM_NB_CANDIDAT,"",L9+N9+P9)</f>
      </c>
      <c r="S9" s="220">
        <f aca="true" t="shared" si="9" ref="S9:S23">IF($B9&gt;PRM_NB_CANDIDAT,"","/ 228")</f>
      </c>
      <c r="T9" s="215">
        <f aca="true" ca="1" t="shared" si="10" ref="T9:T23">IF($B9&gt;PRM_NB_CANDIDAT,"",OFFSET(JG1_IMPRO_FINAL,0,$B9-1))</f>
      </c>
      <c r="U9" s="216">
        <f aca="true" t="shared" si="11" ref="U9:U23">IF($B9&gt;PRM_NB_CANDIDAT,"","/ 24")</f>
      </c>
      <c r="V9" s="217">
        <f aca="true" ca="1" t="shared" si="12" ref="V9:V23">IF($B9&gt;PRM_NB_CANDIDAT,"",OFFSET(JG2_IMPRO_FINAL,0,$B9-1))</f>
      </c>
      <c r="W9" s="216">
        <f aca="true" t="shared" si="13" ref="W9:W23">IF($B9&gt;PRM_NB_CANDIDAT,"","/ 24")</f>
      </c>
      <c r="X9" s="217">
        <f aca="true" ca="1" t="shared" si="14" ref="X9:X23">IF($B9&gt;PRM_NB_CANDIDAT,"",OFFSET(JG3_IMPRO_FINAL,0,$B9-1))</f>
      </c>
      <c r="Y9" s="218">
        <f aca="true" t="shared" si="15" ref="Y9:Y23">IF($B9&gt;PRM_NB_CANDIDAT,"","/ 24")</f>
      </c>
      <c r="Z9" s="219">
        <f aca="true" t="shared" si="16" ref="Z9:Z23">IF($B9&gt;PRM_NB_CANDIDAT,"",T9+V9+X9)</f>
      </c>
      <c r="AA9" s="220">
        <f aca="true" t="shared" si="17" ref="AA9:AA23">IF($B9&gt;PRM_NB_CANDIDAT,"","/ 72")</f>
      </c>
      <c r="AB9" s="221">
        <f aca="true" t="shared" si="18" ref="AB9:AB23">IF($B9&gt;PRM_NB_CANDIDAT,"",R9+Z9)</f>
      </c>
      <c r="AC9" s="220">
        <f aca="true" t="shared" si="19" ref="AC9:AC23">IF($B9&gt;PRM_NB_CANDIDAT,"","/ 300")</f>
      </c>
    </row>
    <row r="10" spans="2:29" ht="21.75" customHeight="1">
      <c r="B10" s="236">
        <v>2</v>
      </c>
      <c r="C10" s="512">
        <f t="shared" si="0"/>
      </c>
      <c r="D10" s="512"/>
      <c r="E10" s="512"/>
      <c r="F10" s="512"/>
      <c r="G10" s="512"/>
      <c r="H10" s="513">
        <f t="shared" si="1"/>
      </c>
      <c r="I10" s="513"/>
      <c r="J10" s="513"/>
      <c r="K10" s="514"/>
      <c r="L10" s="222">
        <f ca="1" t="shared" si="2"/>
      </c>
      <c r="M10" s="223">
        <f t="shared" si="3"/>
      </c>
      <c r="N10" s="224">
        <f ca="1" t="shared" si="4"/>
      </c>
      <c r="O10" s="223">
        <f t="shared" si="5"/>
      </c>
      <c r="P10" s="224">
        <f ca="1" t="shared" si="6"/>
      </c>
      <c r="Q10" s="225">
        <f t="shared" si="7"/>
      </c>
      <c r="R10" s="226">
        <f t="shared" si="8"/>
      </c>
      <c r="S10" s="227">
        <f t="shared" si="9"/>
      </c>
      <c r="T10" s="222">
        <f ca="1" t="shared" si="10"/>
      </c>
      <c r="U10" s="223">
        <f t="shared" si="11"/>
      </c>
      <c r="V10" s="224">
        <f ca="1" t="shared" si="12"/>
      </c>
      <c r="W10" s="223">
        <f t="shared" si="13"/>
      </c>
      <c r="X10" s="224">
        <f ca="1" t="shared" si="14"/>
      </c>
      <c r="Y10" s="225">
        <f t="shared" si="15"/>
      </c>
      <c r="Z10" s="226">
        <f t="shared" si="16"/>
      </c>
      <c r="AA10" s="227">
        <f t="shared" si="17"/>
      </c>
      <c r="AB10" s="228">
        <f t="shared" si="18"/>
      </c>
      <c r="AC10" s="227">
        <f t="shared" si="19"/>
      </c>
    </row>
    <row r="11" spans="2:29" ht="21.75" customHeight="1">
      <c r="B11" s="236">
        <v>3</v>
      </c>
      <c r="C11" s="512">
        <f t="shared" si="0"/>
      </c>
      <c r="D11" s="512"/>
      <c r="E11" s="512"/>
      <c r="F11" s="512"/>
      <c r="G11" s="512"/>
      <c r="H11" s="513">
        <f t="shared" si="1"/>
      </c>
      <c r="I11" s="513"/>
      <c r="J11" s="513"/>
      <c r="K11" s="514"/>
      <c r="L11" s="222">
        <f ca="1" t="shared" si="2"/>
      </c>
      <c r="M11" s="223">
        <f t="shared" si="3"/>
      </c>
      <c r="N11" s="224">
        <f ca="1" t="shared" si="4"/>
      </c>
      <c r="O11" s="223">
        <f t="shared" si="5"/>
      </c>
      <c r="P11" s="224">
        <f ca="1" t="shared" si="6"/>
      </c>
      <c r="Q11" s="225">
        <f t="shared" si="7"/>
      </c>
      <c r="R11" s="226">
        <f t="shared" si="8"/>
      </c>
      <c r="S11" s="227">
        <f t="shared" si="9"/>
      </c>
      <c r="T11" s="222">
        <f ca="1" t="shared" si="10"/>
      </c>
      <c r="U11" s="223">
        <f t="shared" si="11"/>
      </c>
      <c r="V11" s="224">
        <f ca="1" t="shared" si="12"/>
      </c>
      <c r="W11" s="223">
        <f t="shared" si="13"/>
      </c>
      <c r="X11" s="224">
        <f ca="1" t="shared" si="14"/>
      </c>
      <c r="Y11" s="225">
        <f t="shared" si="15"/>
      </c>
      <c r="Z11" s="226">
        <f t="shared" si="16"/>
      </c>
      <c r="AA11" s="227">
        <f t="shared" si="17"/>
      </c>
      <c r="AB11" s="228">
        <f t="shared" si="18"/>
      </c>
      <c r="AC11" s="227">
        <f t="shared" si="19"/>
      </c>
    </row>
    <row r="12" spans="2:29" ht="21.75" customHeight="1">
      <c r="B12" s="236">
        <v>4</v>
      </c>
      <c r="C12" s="512">
        <f t="shared" si="0"/>
      </c>
      <c r="D12" s="512"/>
      <c r="E12" s="512"/>
      <c r="F12" s="512"/>
      <c r="G12" s="512"/>
      <c r="H12" s="513">
        <f t="shared" si="1"/>
      </c>
      <c r="I12" s="513"/>
      <c r="J12" s="513"/>
      <c r="K12" s="514"/>
      <c r="L12" s="222">
        <f ca="1" t="shared" si="2"/>
      </c>
      <c r="M12" s="223">
        <f t="shared" si="3"/>
      </c>
      <c r="N12" s="224">
        <f ca="1" t="shared" si="4"/>
      </c>
      <c r="O12" s="223">
        <f t="shared" si="5"/>
      </c>
      <c r="P12" s="224">
        <f ca="1" t="shared" si="6"/>
      </c>
      <c r="Q12" s="225">
        <f t="shared" si="7"/>
      </c>
      <c r="R12" s="226">
        <f t="shared" si="8"/>
      </c>
      <c r="S12" s="227">
        <f t="shared" si="9"/>
      </c>
      <c r="T12" s="222">
        <f ca="1" t="shared" si="10"/>
      </c>
      <c r="U12" s="223">
        <f t="shared" si="11"/>
      </c>
      <c r="V12" s="224">
        <f ca="1" t="shared" si="12"/>
      </c>
      <c r="W12" s="223">
        <f t="shared" si="13"/>
      </c>
      <c r="X12" s="224">
        <f ca="1" t="shared" si="14"/>
      </c>
      <c r="Y12" s="225">
        <f t="shared" si="15"/>
      </c>
      <c r="Z12" s="226">
        <f t="shared" si="16"/>
      </c>
      <c r="AA12" s="227">
        <f t="shared" si="17"/>
      </c>
      <c r="AB12" s="228">
        <f t="shared" si="18"/>
      </c>
      <c r="AC12" s="227">
        <f t="shared" si="19"/>
      </c>
    </row>
    <row r="13" spans="2:29" ht="21.75" customHeight="1">
      <c r="B13" s="236">
        <v>5</v>
      </c>
      <c r="C13" s="512">
        <f t="shared" si="0"/>
      </c>
      <c r="D13" s="512"/>
      <c r="E13" s="512"/>
      <c r="F13" s="512"/>
      <c r="G13" s="512"/>
      <c r="H13" s="513">
        <f t="shared" si="1"/>
      </c>
      <c r="I13" s="513"/>
      <c r="J13" s="513"/>
      <c r="K13" s="514"/>
      <c r="L13" s="222">
        <f ca="1" t="shared" si="2"/>
      </c>
      <c r="M13" s="223">
        <f t="shared" si="3"/>
      </c>
      <c r="N13" s="224">
        <f ca="1" t="shared" si="4"/>
      </c>
      <c r="O13" s="223">
        <f t="shared" si="5"/>
      </c>
      <c r="P13" s="224">
        <f ca="1" t="shared" si="6"/>
      </c>
      <c r="Q13" s="225">
        <f t="shared" si="7"/>
      </c>
      <c r="R13" s="226">
        <f t="shared" si="8"/>
      </c>
      <c r="S13" s="227">
        <f t="shared" si="9"/>
      </c>
      <c r="T13" s="222">
        <f ca="1" t="shared" si="10"/>
      </c>
      <c r="U13" s="223">
        <f t="shared" si="11"/>
      </c>
      <c r="V13" s="224">
        <f ca="1" t="shared" si="12"/>
      </c>
      <c r="W13" s="223">
        <f t="shared" si="13"/>
      </c>
      <c r="X13" s="224">
        <f ca="1" t="shared" si="14"/>
      </c>
      <c r="Y13" s="225">
        <f t="shared" si="15"/>
      </c>
      <c r="Z13" s="226">
        <f t="shared" si="16"/>
      </c>
      <c r="AA13" s="227">
        <f t="shared" si="17"/>
      </c>
      <c r="AB13" s="228">
        <f t="shared" si="18"/>
      </c>
      <c r="AC13" s="227">
        <f t="shared" si="19"/>
      </c>
    </row>
    <row r="14" spans="2:29" ht="21.75" customHeight="1">
      <c r="B14" s="236">
        <v>6</v>
      </c>
      <c r="C14" s="512">
        <f t="shared" si="0"/>
      </c>
      <c r="D14" s="512"/>
      <c r="E14" s="512"/>
      <c r="F14" s="512"/>
      <c r="G14" s="512"/>
      <c r="H14" s="513">
        <f t="shared" si="1"/>
      </c>
      <c r="I14" s="513"/>
      <c r="J14" s="513"/>
      <c r="K14" s="514"/>
      <c r="L14" s="222">
        <f ca="1" t="shared" si="2"/>
      </c>
      <c r="M14" s="223">
        <f t="shared" si="3"/>
      </c>
      <c r="N14" s="224">
        <f ca="1" t="shared" si="4"/>
      </c>
      <c r="O14" s="223">
        <f t="shared" si="5"/>
      </c>
      <c r="P14" s="224">
        <f ca="1" t="shared" si="6"/>
      </c>
      <c r="Q14" s="225">
        <f t="shared" si="7"/>
      </c>
      <c r="R14" s="226">
        <f t="shared" si="8"/>
      </c>
      <c r="S14" s="227">
        <f t="shared" si="9"/>
      </c>
      <c r="T14" s="222">
        <f ca="1" t="shared" si="10"/>
      </c>
      <c r="U14" s="223">
        <f t="shared" si="11"/>
      </c>
      <c r="V14" s="224">
        <f ca="1" t="shared" si="12"/>
      </c>
      <c r="W14" s="223">
        <f t="shared" si="13"/>
      </c>
      <c r="X14" s="224">
        <f ca="1" t="shared" si="14"/>
      </c>
      <c r="Y14" s="225">
        <f t="shared" si="15"/>
      </c>
      <c r="Z14" s="226">
        <f t="shared" si="16"/>
      </c>
      <c r="AA14" s="227">
        <f t="shared" si="17"/>
      </c>
      <c r="AB14" s="228">
        <f t="shared" si="18"/>
      </c>
      <c r="AC14" s="227">
        <f t="shared" si="19"/>
      </c>
    </row>
    <row r="15" spans="2:29" ht="21.75" customHeight="1">
      <c r="B15" s="236">
        <v>7</v>
      </c>
      <c r="C15" s="512">
        <f t="shared" si="0"/>
      </c>
      <c r="D15" s="512"/>
      <c r="E15" s="512"/>
      <c r="F15" s="512"/>
      <c r="G15" s="512"/>
      <c r="H15" s="513">
        <f t="shared" si="1"/>
      </c>
      <c r="I15" s="513"/>
      <c r="J15" s="513"/>
      <c r="K15" s="514"/>
      <c r="L15" s="222">
        <f ca="1" t="shared" si="2"/>
      </c>
      <c r="M15" s="223">
        <f t="shared" si="3"/>
      </c>
      <c r="N15" s="224">
        <f ca="1" t="shared" si="4"/>
      </c>
      <c r="O15" s="223">
        <f t="shared" si="5"/>
      </c>
      <c r="P15" s="224">
        <f ca="1" t="shared" si="6"/>
      </c>
      <c r="Q15" s="225">
        <f t="shared" si="7"/>
      </c>
      <c r="R15" s="226">
        <f t="shared" si="8"/>
      </c>
      <c r="S15" s="227">
        <f t="shared" si="9"/>
      </c>
      <c r="T15" s="222">
        <f ca="1" t="shared" si="10"/>
      </c>
      <c r="U15" s="223">
        <f t="shared" si="11"/>
      </c>
      <c r="V15" s="224">
        <f ca="1" t="shared" si="12"/>
      </c>
      <c r="W15" s="223">
        <f t="shared" si="13"/>
      </c>
      <c r="X15" s="224">
        <f ca="1" t="shared" si="14"/>
      </c>
      <c r="Y15" s="225">
        <f t="shared" si="15"/>
      </c>
      <c r="Z15" s="226">
        <f t="shared" si="16"/>
      </c>
      <c r="AA15" s="227">
        <f t="shared" si="17"/>
      </c>
      <c r="AB15" s="228">
        <f t="shared" si="18"/>
      </c>
      <c r="AC15" s="227">
        <f t="shared" si="19"/>
      </c>
    </row>
    <row r="16" spans="2:29" ht="21.75" customHeight="1">
      <c r="B16" s="236">
        <v>8</v>
      </c>
      <c r="C16" s="512">
        <f t="shared" si="0"/>
      </c>
      <c r="D16" s="512"/>
      <c r="E16" s="512"/>
      <c r="F16" s="512"/>
      <c r="G16" s="512"/>
      <c r="H16" s="513">
        <f t="shared" si="1"/>
      </c>
      <c r="I16" s="513"/>
      <c r="J16" s="513"/>
      <c r="K16" s="514"/>
      <c r="L16" s="222">
        <f ca="1" t="shared" si="2"/>
      </c>
      <c r="M16" s="223">
        <f t="shared" si="3"/>
      </c>
      <c r="N16" s="224">
        <f ca="1" t="shared" si="4"/>
      </c>
      <c r="O16" s="223">
        <f t="shared" si="5"/>
      </c>
      <c r="P16" s="224">
        <f ca="1" t="shared" si="6"/>
      </c>
      <c r="Q16" s="225">
        <f t="shared" si="7"/>
      </c>
      <c r="R16" s="226">
        <f t="shared" si="8"/>
      </c>
      <c r="S16" s="227">
        <f t="shared" si="9"/>
      </c>
      <c r="T16" s="222">
        <f ca="1" t="shared" si="10"/>
      </c>
      <c r="U16" s="223">
        <f t="shared" si="11"/>
      </c>
      <c r="V16" s="224">
        <f ca="1" t="shared" si="12"/>
      </c>
      <c r="W16" s="223">
        <f t="shared" si="13"/>
      </c>
      <c r="X16" s="224">
        <f ca="1" t="shared" si="14"/>
      </c>
      <c r="Y16" s="225">
        <f t="shared" si="15"/>
      </c>
      <c r="Z16" s="226">
        <f t="shared" si="16"/>
      </c>
      <c r="AA16" s="227">
        <f t="shared" si="17"/>
      </c>
      <c r="AB16" s="228">
        <f t="shared" si="18"/>
      </c>
      <c r="AC16" s="227">
        <f t="shared" si="19"/>
      </c>
    </row>
    <row r="17" spans="2:29" ht="21.75" customHeight="1">
      <c r="B17" s="236">
        <v>9</v>
      </c>
      <c r="C17" s="512">
        <f t="shared" si="0"/>
      </c>
      <c r="D17" s="512"/>
      <c r="E17" s="512"/>
      <c r="F17" s="512"/>
      <c r="G17" s="512"/>
      <c r="H17" s="513">
        <f t="shared" si="1"/>
      </c>
      <c r="I17" s="513"/>
      <c r="J17" s="513"/>
      <c r="K17" s="514"/>
      <c r="L17" s="222">
        <f ca="1" t="shared" si="2"/>
      </c>
      <c r="M17" s="223">
        <f t="shared" si="3"/>
      </c>
      <c r="N17" s="224">
        <f ca="1" t="shared" si="4"/>
      </c>
      <c r="O17" s="223">
        <f t="shared" si="5"/>
      </c>
      <c r="P17" s="224">
        <f ca="1" t="shared" si="6"/>
      </c>
      <c r="Q17" s="225">
        <f t="shared" si="7"/>
      </c>
      <c r="R17" s="226">
        <f t="shared" si="8"/>
      </c>
      <c r="S17" s="227">
        <f t="shared" si="9"/>
      </c>
      <c r="T17" s="222">
        <f ca="1" t="shared" si="10"/>
      </c>
      <c r="U17" s="223">
        <f t="shared" si="11"/>
      </c>
      <c r="V17" s="224">
        <f ca="1" t="shared" si="12"/>
      </c>
      <c r="W17" s="223">
        <f t="shared" si="13"/>
      </c>
      <c r="X17" s="224">
        <f ca="1" t="shared" si="14"/>
      </c>
      <c r="Y17" s="225">
        <f t="shared" si="15"/>
      </c>
      <c r="Z17" s="226">
        <f t="shared" si="16"/>
      </c>
      <c r="AA17" s="227">
        <f t="shared" si="17"/>
      </c>
      <c r="AB17" s="228">
        <f t="shared" si="18"/>
      </c>
      <c r="AC17" s="227">
        <f t="shared" si="19"/>
      </c>
    </row>
    <row r="18" spans="2:29" ht="21.75" customHeight="1">
      <c r="B18" s="236">
        <v>10</v>
      </c>
      <c r="C18" s="512">
        <f t="shared" si="0"/>
      </c>
      <c r="D18" s="512"/>
      <c r="E18" s="512"/>
      <c r="F18" s="512"/>
      <c r="G18" s="512"/>
      <c r="H18" s="513">
        <f t="shared" si="1"/>
      </c>
      <c r="I18" s="513"/>
      <c r="J18" s="513"/>
      <c r="K18" s="514"/>
      <c r="L18" s="222">
        <f ca="1" t="shared" si="2"/>
      </c>
      <c r="M18" s="223">
        <f t="shared" si="3"/>
      </c>
      <c r="N18" s="224">
        <f ca="1" t="shared" si="4"/>
      </c>
      <c r="O18" s="223">
        <f t="shared" si="5"/>
      </c>
      <c r="P18" s="224">
        <f ca="1" t="shared" si="6"/>
      </c>
      <c r="Q18" s="225">
        <f t="shared" si="7"/>
      </c>
      <c r="R18" s="226">
        <f t="shared" si="8"/>
      </c>
      <c r="S18" s="227">
        <f t="shared" si="9"/>
      </c>
      <c r="T18" s="222">
        <f ca="1" t="shared" si="10"/>
      </c>
      <c r="U18" s="223">
        <f t="shared" si="11"/>
      </c>
      <c r="V18" s="224">
        <f ca="1" t="shared" si="12"/>
      </c>
      <c r="W18" s="223">
        <f t="shared" si="13"/>
      </c>
      <c r="X18" s="224">
        <f ca="1" t="shared" si="14"/>
      </c>
      <c r="Y18" s="225">
        <f t="shared" si="15"/>
      </c>
      <c r="Z18" s="226">
        <f t="shared" si="16"/>
      </c>
      <c r="AA18" s="227">
        <f t="shared" si="17"/>
      </c>
      <c r="AB18" s="228">
        <f t="shared" si="18"/>
      </c>
      <c r="AC18" s="227">
        <f t="shared" si="19"/>
      </c>
    </row>
    <row r="19" spans="2:29" ht="21.75" customHeight="1">
      <c r="B19" s="236">
        <v>11</v>
      </c>
      <c r="C19" s="512">
        <f t="shared" si="0"/>
      </c>
      <c r="D19" s="512"/>
      <c r="E19" s="512"/>
      <c r="F19" s="512"/>
      <c r="G19" s="512"/>
      <c r="H19" s="513">
        <f t="shared" si="1"/>
      </c>
      <c r="I19" s="513"/>
      <c r="J19" s="513"/>
      <c r="K19" s="514"/>
      <c r="L19" s="222">
        <f ca="1" t="shared" si="2"/>
      </c>
      <c r="M19" s="223">
        <f t="shared" si="3"/>
      </c>
      <c r="N19" s="224">
        <f ca="1" t="shared" si="4"/>
      </c>
      <c r="O19" s="223">
        <f t="shared" si="5"/>
      </c>
      <c r="P19" s="224">
        <f ca="1" t="shared" si="6"/>
      </c>
      <c r="Q19" s="225">
        <f t="shared" si="7"/>
      </c>
      <c r="R19" s="226">
        <f t="shared" si="8"/>
      </c>
      <c r="S19" s="227">
        <f t="shared" si="9"/>
      </c>
      <c r="T19" s="222">
        <f ca="1" t="shared" si="10"/>
      </c>
      <c r="U19" s="223">
        <f t="shared" si="11"/>
      </c>
      <c r="V19" s="224">
        <f ca="1" t="shared" si="12"/>
      </c>
      <c r="W19" s="223">
        <f t="shared" si="13"/>
      </c>
      <c r="X19" s="224">
        <f ca="1" t="shared" si="14"/>
      </c>
      <c r="Y19" s="225">
        <f t="shared" si="15"/>
      </c>
      <c r="Z19" s="226">
        <f t="shared" si="16"/>
      </c>
      <c r="AA19" s="227">
        <f t="shared" si="17"/>
      </c>
      <c r="AB19" s="228">
        <f t="shared" si="18"/>
      </c>
      <c r="AC19" s="227">
        <f t="shared" si="19"/>
      </c>
    </row>
    <row r="20" spans="2:29" ht="21.75" customHeight="1">
      <c r="B20" s="236">
        <v>12</v>
      </c>
      <c r="C20" s="512">
        <f t="shared" si="0"/>
      </c>
      <c r="D20" s="512"/>
      <c r="E20" s="512"/>
      <c r="F20" s="512"/>
      <c r="G20" s="512"/>
      <c r="H20" s="513">
        <f t="shared" si="1"/>
      </c>
      <c r="I20" s="513"/>
      <c r="J20" s="513"/>
      <c r="K20" s="514"/>
      <c r="L20" s="222">
        <f ca="1" t="shared" si="2"/>
      </c>
      <c r="M20" s="223">
        <f t="shared" si="3"/>
      </c>
      <c r="N20" s="224">
        <f ca="1" t="shared" si="4"/>
      </c>
      <c r="O20" s="223">
        <f t="shared" si="5"/>
      </c>
      <c r="P20" s="224">
        <f ca="1" t="shared" si="6"/>
      </c>
      <c r="Q20" s="225">
        <f t="shared" si="7"/>
      </c>
      <c r="R20" s="226">
        <f t="shared" si="8"/>
      </c>
      <c r="S20" s="227">
        <f t="shared" si="9"/>
      </c>
      <c r="T20" s="222">
        <f ca="1" t="shared" si="10"/>
      </c>
      <c r="U20" s="223">
        <f t="shared" si="11"/>
      </c>
      <c r="V20" s="224">
        <f ca="1" t="shared" si="12"/>
      </c>
      <c r="W20" s="223">
        <f t="shared" si="13"/>
      </c>
      <c r="X20" s="224">
        <f ca="1" t="shared" si="14"/>
      </c>
      <c r="Y20" s="225">
        <f t="shared" si="15"/>
      </c>
      <c r="Z20" s="226">
        <f t="shared" si="16"/>
      </c>
      <c r="AA20" s="227">
        <f t="shared" si="17"/>
      </c>
      <c r="AB20" s="228">
        <f t="shared" si="18"/>
      </c>
      <c r="AC20" s="227">
        <f t="shared" si="19"/>
      </c>
    </row>
    <row r="21" spans="2:29" ht="21.75" customHeight="1">
      <c r="B21" s="236">
        <v>13</v>
      </c>
      <c r="C21" s="512">
        <f t="shared" si="0"/>
      </c>
      <c r="D21" s="512"/>
      <c r="E21" s="512"/>
      <c r="F21" s="512"/>
      <c r="G21" s="512"/>
      <c r="H21" s="513">
        <f t="shared" si="1"/>
      </c>
      <c r="I21" s="513"/>
      <c r="J21" s="513"/>
      <c r="K21" s="514"/>
      <c r="L21" s="222">
        <f ca="1" t="shared" si="2"/>
      </c>
      <c r="M21" s="223">
        <f t="shared" si="3"/>
      </c>
      <c r="N21" s="224">
        <f ca="1" t="shared" si="4"/>
      </c>
      <c r="O21" s="223">
        <f t="shared" si="5"/>
      </c>
      <c r="P21" s="224">
        <f ca="1" t="shared" si="6"/>
      </c>
      <c r="Q21" s="225">
        <f t="shared" si="7"/>
      </c>
      <c r="R21" s="226">
        <f t="shared" si="8"/>
      </c>
      <c r="S21" s="227">
        <f t="shared" si="9"/>
      </c>
      <c r="T21" s="222">
        <f ca="1" t="shared" si="10"/>
      </c>
      <c r="U21" s="223">
        <f t="shared" si="11"/>
      </c>
      <c r="V21" s="224">
        <f ca="1" t="shared" si="12"/>
      </c>
      <c r="W21" s="223">
        <f t="shared" si="13"/>
      </c>
      <c r="X21" s="224">
        <f ca="1" t="shared" si="14"/>
      </c>
      <c r="Y21" s="225">
        <f t="shared" si="15"/>
      </c>
      <c r="Z21" s="226">
        <f t="shared" si="16"/>
      </c>
      <c r="AA21" s="227">
        <f t="shared" si="17"/>
      </c>
      <c r="AB21" s="228">
        <f t="shared" si="18"/>
      </c>
      <c r="AC21" s="227">
        <f t="shared" si="19"/>
      </c>
    </row>
    <row r="22" spans="2:29" ht="21.75" customHeight="1">
      <c r="B22" s="236">
        <v>14</v>
      </c>
      <c r="C22" s="512">
        <f t="shared" si="0"/>
      </c>
      <c r="D22" s="512"/>
      <c r="E22" s="512"/>
      <c r="F22" s="512"/>
      <c r="G22" s="512"/>
      <c r="H22" s="513">
        <f t="shared" si="1"/>
      </c>
      <c r="I22" s="513"/>
      <c r="J22" s="513"/>
      <c r="K22" s="514"/>
      <c r="L22" s="222">
        <f ca="1" t="shared" si="2"/>
      </c>
      <c r="M22" s="223">
        <f t="shared" si="3"/>
      </c>
      <c r="N22" s="224">
        <f ca="1" t="shared" si="4"/>
      </c>
      <c r="O22" s="223">
        <f t="shared" si="5"/>
      </c>
      <c r="P22" s="224">
        <f ca="1" t="shared" si="6"/>
      </c>
      <c r="Q22" s="225">
        <f t="shared" si="7"/>
      </c>
      <c r="R22" s="226">
        <f t="shared" si="8"/>
      </c>
      <c r="S22" s="227">
        <f t="shared" si="9"/>
      </c>
      <c r="T22" s="222">
        <f ca="1" t="shared" si="10"/>
      </c>
      <c r="U22" s="223">
        <f t="shared" si="11"/>
      </c>
      <c r="V22" s="224">
        <f ca="1" t="shared" si="12"/>
      </c>
      <c r="W22" s="223">
        <f t="shared" si="13"/>
      </c>
      <c r="X22" s="224">
        <f ca="1" t="shared" si="14"/>
      </c>
      <c r="Y22" s="225">
        <f t="shared" si="15"/>
      </c>
      <c r="Z22" s="226">
        <f t="shared" si="16"/>
      </c>
      <c r="AA22" s="227">
        <f t="shared" si="17"/>
      </c>
      <c r="AB22" s="228">
        <f t="shared" si="18"/>
      </c>
      <c r="AC22" s="227">
        <f t="shared" si="19"/>
      </c>
    </row>
    <row r="23" spans="2:29" ht="21.75" customHeight="1" thickBot="1">
      <c r="B23" s="237">
        <v>15</v>
      </c>
      <c r="C23" s="511">
        <f t="shared" si="0"/>
      </c>
      <c r="D23" s="511"/>
      <c r="E23" s="511"/>
      <c r="F23" s="511"/>
      <c r="G23" s="511"/>
      <c r="H23" s="509">
        <f t="shared" si="1"/>
      </c>
      <c r="I23" s="509"/>
      <c r="J23" s="509"/>
      <c r="K23" s="510"/>
      <c r="L23" s="229">
        <f ca="1" t="shared" si="2"/>
      </c>
      <c r="M23" s="230">
        <f t="shared" si="3"/>
      </c>
      <c r="N23" s="231">
        <f ca="1" t="shared" si="4"/>
      </c>
      <c r="O23" s="230">
        <f t="shared" si="5"/>
      </c>
      <c r="P23" s="231">
        <f ca="1" t="shared" si="6"/>
      </c>
      <c r="Q23" s="232">
        <f t="shared" si="7"/>
      </c>
      <c r="R23" s="233">
        <f t="shared" si="8"/>
      </c>
      <c r="S23" s="234">
        <f t="shared" si="9"/>
      </c>
      <c r="T23" s="229">
        <f ca="1" t="shared" si="10"/>
      </c>
      <c r="U23" s="230">
        <f t="shared" si="11"/>
      </c>
      <c r="V23" s="231">
        <f ca="1" t="shared" si="12"/>
      </c>
      <c r="W23" s="230">
        <f t="shared" si="13"/>
      </c>
      <c r="X23" s="231">
        <f ca="1" t="shared" si="14"/>
      </c>
      <c r="Y23" s="232">
        <f t="shared" si="15"/>
      </c>
      <c r="Z23" s="233">
        <f t="shared" si="16"/>
      </c>
      <c r="AA23" s="234">
        <f t="shared" si="17"/>
      </c>
      <c r="AB23" s="235">
        <f t="shared" si="18"/>
      </c>
      <c r="AC23" s="234">
        <f t="shared" si="19"/>
      </c>
    </row>
    <row r="24" ht="13.5" thickTop="1"/>
    <row r="26" spans="3:11" ht="12.75" customHeight="1">
      <c r="C26" s="3"/>
      <c r="D26" s="446" t="str">
        <f>Bilinguism!Y15</f>
        <v>I certify this copy conforms to my observations of the competition</v>
      </c>
      <c r="E26" s="446"/>
      <c r="F26" s="446"/>
      <c r="G26" s="446"/>
      <c r="H26" s="446"/>
      <c r="I26" s="446"/>
      <c r="J26" s="446"/>
      <c r="K26" s="446"/>
    </row>
    <row r="27" spans="2:27" ht="13.5" thickBot="1">
      <c r="B27" s="30"/>
      <c r="C27" s="34"/>
      <c r="D27" s="446"/>
      <c r="E27" s="446"/>
      <c r="F27" s="446"/>
      <c r="G27" s="446"/>
      <c r="H27" s="446"/>
      <c r="I27" s="446"/>
      <c r="J27" s="446"/>
      <c r="K27" s="446"/>
      <c r="L27" s="472"/>
      <c r="M27" s="472"/>
      <c r="N27" s="472"/>
      <c r="O27" s="472"/>
      <c r="P27" s="472"/>
      <c r="Q27" s="472"/>
      <c r="R27" s="472"/>
      <c r="S27" s="472"/>
      <c r="T27" s="472"/>
      <c r="W27" s="472"/>
      <c r="X27" s="472"/>
      <c r="Y27" s="472"/>
      <c r="Z27" s="472"/>
      <c r="AA27" s="472"/>
    </row>
    <row r="28" spans="11:27" ht="12.75">
      <c r="K28" s="3"/>
      <c r="L28" s="539" t="str">
        <f>IF(ISBLANK(PRM_SCRUTATEUR),Bilinguism!Y25,PRM_SCRUTATEUR)</f>
        <v>Teller</v>
      </c>
      <c r="M28" s="539"/>
      <c r="N28" s="539"/>
      <c r="O28" s="539"/>
      <c r="P28" s="539"/>
      <c r="Q28" s="539"/>
      <c r="R28" s="539"/>
      <c r="S28" s="539"/>
      <c r="T28" s="539"/>
      <c r="W28" s="538" t="str">
        <f>Bilinguism!Y16</f>
        <v>Date</v>
      </c>
      <c r="X28" s="538"/>
      <c r="Y28" s="538"/>
      <c r="Z28" s="538"/>
      <c r="AA28" s="538"/>
    </row>
    <row r="32" spans="2:29" ht="15">
      <c r="B32" s="5"/>
      <c r="C32" s="6"/>
      <c r="D32" s="6"/>
      <c r="E32" s="6"/>
      <c r="F32" s="6"/>
      <c r="G32" s="6"/>
      <c r="H32" s="6"/>
      <c r="I32" s="6"/>
      <c r="J32" s="6"/>
      <c r="K32" s="6"/>
      <c r="L32" s="6"/>
      <c r="M32" s="6"/>
      <c r="N32" s="6"/>
      <c r="O32" s="6"/>
      <c r="P32" s="6"/>
      <c r="Q32" s="6"/>
      <c r="R32" s="6"/>
      <c r="S32" s="6"/>
      <c r="T32" s="6"/>
      <c r="U32" s="6"/>
      <c r="V32" s="7"/>
      <c r="W32" s="7"/>
      <c r="X32" s="7"/>
      <c r="Y32" s="7"/>
      <c r="Z32" s="7"/>
      <c r="AA32" s="7"/>
      <c r="AB32" s="7"/>
      <c r="AC32" s="6"/>
    </row>
    <row r="33" spans="2:29" ht="15">
      <c r="B33" s="5"/>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2:29" ht="12.7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2:29" ht="12.7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2:29" ht="12.7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2:29" ht="12.7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2:29" ht="12.7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2:29" ht="12.7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2:29" ht="19.5" customHeight="1">
      <c r="B40" s="8"/>
      <c r="C40" s="6"/>
      <c r="D40" s="6"/>
      <c r="E40" s="6"/>
      <c r="F40" s="6"/>
      <c r="G40" s="6"/>
      <c r="H40" s="6"/>
      <c r="I40" s="6"/>
      <c r="J40" s="6"/>
      <c r="K40" s="6"/>
      <c r="L40" s="6"/>
      <c r="M40" s="6"/>
      <c r="N40" s="6"/>
      <c r="O40" s="6"/>
      <c r="P40" s="9"/>
      <c r="Q40" s="9"/>
      <c r="R40" s="9"/>
      <c r="S40" s="9"/>
      <c r="T40" s="9"/>
      <c r="U40" s="9"/>
      <c r="V40" s="9"/>
      <c r="W40" s="9"/>
      <c r="X40" s="9"/>
      <c r="Y40" s="9"/>
      <c r="Z40" s="9"/>
      <c r="AA40" s="9"/>
      <c r="AB40" s="9"/>
      <c r="AC40" s="6"/>
    </row>
    <row r="41" spans="2:29" ht="19.5" customHeight="1">
      <c r="B41" s="8"/>
      <c r="C41" s="6"/>
      <c r="D41" s="6"/>
      <c r="E41" s="6"/>
      <c r="F41" s="6"/>
      <c r="G41" s="6"/>
      <c r="H41" s="6"/>
      <c r="I41" s="6"/>
      <c r="J41" s="6"/>
      <c r="K41" s="6"/>
      <c r="L41" s="6"/>
      <c r="M41" s="6"/>
      <c r="N41" s="6"/>
      <c r="O41" s="6"/>
      <c r="P41" s="9"/>
      <c r="Q41" s="9"/>
      <c r="R41" s="9"/>
      <c r="S41" s="9"/>
      <c r="T41" s="9"/>
      <c r="U41" s="9"/>
      <c r="V41" s="9"/>
      <c r="W41" s="9"/>
      <c r="X41" s="9"/>
      <c r="Y41" s="9"/>
      <c r="Z41" s="9"/>
      <c r="AA41" s="9"/>
      <c r="AB41" s="9"/>
      <c r="AC41" s="6"/>
    </row>
    <row r="42" spans="2:29" ht="19.5" customHeight="1">
      <c r="B42" s="8"/>
      <c r="C42" s="6"/>
      <c r="D42" s="6"/>
      <c r="E42" s="6"/>
      <c r="F42" s="6"/>
      <c r="G42" s="6"/>
      <c r="H42" s="6"/>
      <c r="I42" s="6"/>
      <c r="J42" s="6"/>
      <c r="K42" s="6"/>
      <c r="L42" s="6"/>
      <c r="M42" s="6"/>
      <c r="N42" s="6"/>
      <c r="O42" s="6"/>
      <c r="P42" s="9"/>
      <c r="Q42" s="9"/>
      <c r="R42" s="9"/>
      <c r="S42" s="9"/>
      <c r="T42" s="9"/>
      <c r="U42" s="9"/>
      <c r="V42" s="9"/>
      <c r="W42" s="9"/>
      <c r="X42" s="9"/>
      <c r="Y42" s="9"/>
      <c r="Z42" s="9"/>
      <c r="AA42" s="9"/>
      <c r="AB42" s="9"/>
      <c r="AC42" s="6"/>
    </row>
    <row r="43" spans="2:29" ht="19.5" customHeight="1">
      <c r="B43" s="8"/>
      <c r="C43" s="6"/>
      <c r="D43" s="6"/>
      <c r="E43" s="6"/>
      <c r="F43" s="6"/>
      <c r="G43" s="6"/>
      <c r="H43" s="6"/>
      <c r="I43" s="6"/>
      <c r="J43" s="6"/>
      <c r="K43" s="6"/>
      <c r="L43" s="6"/>
      <c r="M43" s="6"/>
      <c r="N43" s="6"/>
      <c r="O43" s="6"/>
      <c r="P43" s="9"/>
      <c r="Q43" s="9"/>
      <c r="R43" s="9"/>
      <c r="S43" s="9"/>
      <c r="T43" s="9"/>
      <c r="U43" s="9"/>
      <c r="V43" s="9"/>
      <c r="W43" s="9"/>
      <c r="X43" s="9"/>
      <c r="Y43" s="9"/>
      <c r="Z43" s="9"/>
      <c r="AA43" s="9"/>
      <c r="AB43" s="9"/>
      <c r="AC43" s="6"/>
    </row>
    <row r="44" spans="2:29" ht="19.5" customHeight="1">
      <c r="B44" s="8"/>
      <c r="C44" s="6"/>
      <c r="D44" s="6"/>
      <c r="E44" s="6"/>
      <c r="F44" s="6"/>
      <c r="G44" s="6"/>
      <c r="H44" s="6"/>
      <c r="I44" s="6"/>
      <c r="J44" s="6"/>
      <c r="K44" s="6"/>
      <c r="L44" s="6"/>
      <c r="M44" s="6"/>
      <c r="N44" s="6"/>
      <c r="O44" s="6"/>
      <c r="P44" s="9"/>
      <c r="Q44" s="9"/>
      <c r="R44" s="9"/>
      <c r="S44" s="9"/>
      <c r="T44" s="9"/>
      <c r="U44" s="9"/>
      <c r="V44" s="9"/>
      <c r="W44" s="9"/>
      <c r="X44" s="9"/>
      <c r="Y44" s="9"/>
      <c r="Z44" s="9"/>
      <c r="AA44" s="9"/>
      <c r="AB44" s="9"/>
      <c r="AC44" s="6"/>
    </row>
    <row r="45" spans="2:29" ht="19.5" customHeight="1">
      <c r="B45" s="8"/>
      <c r="C45" s="6"/>
      <c r="D45" s="6"/>
      <c r="E45" s="6"/>
      <c r="F45" s="6"/>
      <c r="G45" s="6"/>
      <c r="H45" s="6"/>
      <c r="I45" s="6"/>
      <c r="J45" s="6"/>
      <c r="K45" s="6"/>
      <c r="L45" s="6"/>
      <c r="M45" s="6"/>
      <c r="N45" s="6"/>
      <c r="O45" s="6"/>
      <c r="P45" s="9"/>
      <c r="Q45" s="9"/>
      <c r="R45" s="6"/>
      <c r="S45" s="6"/>
      <c r="T45" s="6"/>
      <c r="U45" s="6"/>
      <c r="V45" s="6"/>
      <c r="W45" s="6"/>
      <c r="X45" s="6"/>
      <c r="Y45" s="6"/>
      <c r="Z45" s="6"/>
      <c r="AA45" s="6"/>
      <c r="AB45" s="6"/>
      <c r="AC45" s="6"/>
    </row>
    <row r="46" spans="2:29" ht="19.5" customHeight="1">
      <c r="B46" s="8"/>
      <c r="C46" s="8"/>
      <c r="D46" s="8"/>
      <c r="E46" s="8"/>
      <c r="F46" s="8"/>
      <c r="G46" s="8"/>
      <c r="H46" s="8"/>
      <c r="I46" s="8"/>
      <c r="J46" s="8"/>
      <c r="K46" s="8"/>
      <c r="L46" s="8"/>
      <c r="M46" s="8"/>
      <c r="N46" s="8"/>
      <c r="O46" s="8"/>
      <c r="P46" s="9"/>
      <c r="Q46" s="9"/>
      <c r="R46" s="6"/>
      <c r="S46" s="6"/>
      <c r="T46" s="6"/>
      <c r="U46" s="6"/>
      <c r="V46" s="6"/>
      <c r="W46" s="6"/>
      <c r="X46" s="6"/>
      <c r="Y46" s="6"/>
      <c r="Z46" s="6"/>
      <c r="AA46" s="6"/>
      <c r="AB46" s="6"/>
      <c r="AC46" s="6"/>
    </row>
    <row r="47" spans="2:29" ht="19.5" customHeight="1">
      <c r="B47" s="8"/>
      <c r="C47" s="8"/>
      <c r="D47" s="8"/>
      <c r="E47" s="8"/>
      <c r="F47" s="8"/>
      <c r="G47" s="8"/>
      <c r="H47" s="8"/>
      <c r="I47" s="8"/>
      <c r="J47" s="8"/>
      <c r="K47" s="8"/>
      <c r="L47" s="8"/>
      <c r="M47" s="8"/>
      <c r="N47" s="8"/>
      <c r="O47" s="8"/>
      <c r="P47" s="9"/>
      <c r="Q47" s="9"/>
      <c r="R47" s="6"/>
      <c r="S47" s="6"/>
      <c r="T47" s="6"/>
      <c r="U47" s="6"/>
      <c r="V47" s="6"/>
      <c r="W47" s="6"/>
      <c r="X47" s="6"/>
      <c r="Y47" s="6"/>
      <c r="Z47" s="6"/>
      <c r="AA47" s="6"/>
      <c r="AB47" s="6"/>
      <c r="AC47" s="6"/>
    </row>
    <row r="48" spans="2:29" ht="19.5" customHeight="1">
      <c r="B48" s="8"/>
      <c r="C48" s="8"/>
      <c r="D48" s="8"/>
      <c r="E48" s="8"/>
      <c r="F48" s="8"/>
      <c r="G48" s="8"/>
      <c r="H48" s="8"/>
      <c r="I48" s="8"/>
      <c r="J48" s="8"/>
      <c r="K48" s="8"/>
      <c r="L48" s="8"/>
      <c r="M48" s="8"/>
      <c r="N48" s="8"/>
      <c r="O48" s="8"/>
      <c r="P48" s="9"/>
      <c r="Q48" s="9"/>
      <c r="R48" s="6"/>
      <c r="S48" s="6"/>
      <c r="T48" s="6"/>
      <c r="U48" s="6"/>
      <c r="V48" s="6"/>
      <c r="W48" s="6"/>
      <c r="X48" s="6"/>
      <c r="Y48" s="6"/>
      <c r="Z48" s="6"/>
      <c r="AA48" s="6"/>
      <c r="AB48" s="6"/>
      <c r="AC48" s="6"/>
    </row>
    <row r="49" spans="2:29" ht="19.5" customHeight="1">
      <c r="B49" s="8"/>
      <c r="C49" s="8"/>
      <c r="D49" s="8"/>
      <c r="E49" s="8"/>
      <c r="F49" s="8"/>
      <c r="G49" s="8"/>
      <c r="H49" s="8"/>
      <c r="I49" s="8"/>
      <c r="J49" s="8"/>
      <c r="K49" s="8"/>
      <c r="L49" s="8"/>
      <c r="M49" s="8"/>
      <c r="N49" s="8"/>
      <c r="O49" s="8"/>
      <c r="P49" s="9"/>
      <c r="Q49" s="9"/>
      <c r="R49" s="6"/>
      <c r="S49" s="6"/>
      <c r="T49" s="6"/>
      <c r="U49" s="6"/>
      <c r="V49" s="6"/>
      <c r="W49" s="6"/>
      <c r="X49" s="6"/>
      <c r="Y49" s="6"/>
      <c r="Z49" s="6"/>
      <c r="AA49" s="6"/>
      <c r="AB49" s="6"/>
      <c r="AC49" s="6"/>
    </row>
    <row r="50" spans="2:29" ht="19.5" customHeight="1">
      <c r="B50" s="8"/>
      <c r="C50" s="6"/>
      <c r="D50" s="6"/>
      <c r="E50" s="6"/>
      <c r="F50" s="6"/>
      <c r="G50" s="6"/>
      <c r="H50" s="6"/>
      <c r="I50" s="6"/>
      <c r="J50" s="6"/>
      <c r="K50" s="6"/>
      <c r="L50" s="6"/>
      <c r="M50" s="6"/>
      <c r="N50" s="6"/>
      <c r="O50" s="6"/>
      <c r="P50" s="9"/>
      <c r="Q50" s="9"/>
      <c r="R50" s="6"/>
      <c r="S50" s="6"/>
      <c r="T50" s="6"/>
      <c r="U50" s="6"/>
      <c r="V50" s="6"/>
      <c r="W50" s="6"/>
      <c r="X50" s="6"/>
      <c r="Y50" s="6"/>
      <c r="Z50" s="6"/>
      <c r="AA50" s="6"/>
      <c r="AB50" s="6"/>
      <c r="AC50" s="6"/>
    </row>
    <row r="51" spans="2:17" ht="19.5" customHeight="1">
      <c r="B51" s="10"/>
      <c r="C51" s="10"/>
      <c r="D51" s="10"/>
      <c r="E51" s="10"/>
      <c r="F51" s="10"/>
      <c r="G51" s="10"/>
      <c r="H51" s="10"/>
      <c r="I51" s="10"/>
      <c r="J51" s="10"/>
      <c r="K51" s="10"/>
      <c r="L51" s="10"/>
      <c r="M51" s="10"/>
      <c r="N51" s="10"/>
      <c r="O51" s="8"/>
      <c r="P51" s="9"/>
      <c r="Q51" s="9"/>
    </row>
  </sheetData>
  <sheetProtection password="F571" sheet="1" objects="1" scenarios="1"/>
  <mergeCells count="59">
    <mergeCell ref="D26:K27"/>
    <mergeCell ref="L5:S6"/>
    <mergeCell ref="T5:AA6"/>
    <mergeCell ref="V8:W8"/>
    <mergeCell ref="X8:Y8"/>
    <mergeCell ref="T8:U8"/>
    <mergeCell ref="W27:AA27"/>
    <mergeCell ref="C11:G11"/>
    <mergeCell ref="C12:G12"/>
    <mergeCell ref="C13:G13"/>
    <mergeCell ref="W28:AA28"/>
    <mergeCell ref="L27:T27"/>
    <mergeCell ref="L28:T28"/>
    <mergeCell ref="P8:Q8"/>
    <mergeCell ref="R8:S8"/>
    <mergeCell ref="Z8:AA8"/>
    <mergeCell ref="L8:M8"/>
    <mergeCell ref="AB5:AC6"/>
    <mergeCell ref="N7:O7"/>
    <mergeCell ref="P7:Q7"/>
    <mergeCell ref="R7:S7"/>
    <mergeCell ref="T7:U7"/>
    <mergeCell ref="V7:W7"/>
    <mergeCell ref="X7:Y7"/>
    <mergeCell ref="Z7:AA7"/>
    <mergeCell ref="AB7:AC7"/>
    <mergeCell ref="B7:B8"/>
    <mergeCell ref="H7:K8"/>
    <mergeCell ref="L7:M7"/>
    <mergeCell ref="N8:O8"/>
    <mergeCell ref="AB8:AC8"/>
    <mergeCell ref="C10:G10"/>
    <mergeCell ref="H9:K9"/>
    <mergeCell ref="H10:K10"/>
    <mergeCell ref="C7:G8"/>
    <mergeCell ref="C9:G9"/>
    <mergeCell ref="C14:G14"/>
    <mergeCell ref="C15:G15"/>
    <mergeCell ref="H20:K20"/>
    <mergeCell ref="C16:G16"/>
    <mergeCell ref="C20:G20"/>
    <mergeCell ref="H16:K16"/>
    <mergeCell ref="C21:G21"/>
    <mergeCell ref="C17:G17"/>
    <mergeCell ref="H17:K17"/>
    <mergeCell ref="C18:G18"/>
    <mergeCell ref="H18:K18"/>
    <mergeCell ref="C19:G19"/>
    <mergeCell ref="H19:K19"/>
    <mergeCell ref="H23:K23"/>
    <mergeCell ref="C23:G23"/>
    <mergeCell ref="C22:G22"/>
    <mergeCell ref="H11:K11"/>
    <mergeCell ref="H12:K12"/>
    <mergeCell ref="H21:K21"/>
    <mergeCell ref="H22:K22"/>
    <mergeCell ref="H13:K13"/>
    <mergeCell ref="H14:K14"/>
    <mergeCell ref="H15:K15"/>
  </mergeCells>
  <printOptions/>
  <pageMargins left="0.2" right="0.18" top="0.35" bottom="0.36" header="0.21" footer="0.18"/>
  <pageSetup fitToHeight="1" fitToWidth="1" horizontalDpi="600" verticalDpi="600" orientation="landscape"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Pixlog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Hebert;dale@crouchkin.com</dc:creator>
  <cp:keywords/>
  <dc:description/>
  <cp:lastModifiedBy>Dale Crouch</cp:lastModifiedBy>
  <cp:lastPrinted>2011-04-09T01:13:35Z</cp:lastPrinted>
  <dcterms:created xsi:type="dcterms:W3CDTF">2007-03-17T02:21:45Z</dcterms:created>
  <dcterms:modified xsi:type="dcterms:W3CDTF">2018-08-10T20:16:57Z</dcterms:modified>
  <cp:category/>
  <cp:version/>
  <cp:contentType/>
  <cp:contentStatus/>
</cp:coreProperties>
</file>